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755" yWindow="15" windowWidth="14595" windowHeight="11760"/>
  </bookViews>
  <sheets>
    <sheet name="общие сведения" sheetId="6" r:id="rId1"/>
    <sheet name="ЭЗ" sheetId="7" r:id="rId2"/>
  </sheets>
  <definedNames>
    <definedName name="_72ч">'общие сведения'!$A$176</definedName>
    <definedName name="_ftn1" localSheetId="1">ЭЗ!#REF!</definedName>
    <definedName name="_ftn2" localSheetId="1">ЭЗ!#REF!</definedName>
    <definedName name="_ftnref1" localSheetId="1">ЭЗ!#REF!</definedName>
    <definedName name="_ftnref2" localSheetId="1">ЭЗ!#REF!</definedName>
    <definedName name="_дпо">'общие сведения'!$A$183</definedName>
    <definedName name="_рек3">'общие сведения'!$A$185</definedName>
    <definedName name="FIO" localSheetId="1">ЭЗ!$O$41</definedName>
    <definedName name="FIO">#REF!</definedName>
    <definedName name="proverka" localSheetId="1">ЭЗ!$D$578</definedName>
    <definedName name="proverka">#REF!</definedName>
    <definedName name="Аспирант_100" localSheetId="1">ЭЗ!$AF$519</definedName>
    <definedName name="Аспирант_100">#REF!</definedName>
    <definedName name="версия">'общие сведения'!$K$1</definedName>
    <definedName name="вид_ЭЗ">'общие сведения'!$H$20</definedName>
    <definedName name="ВПО_ПП_0" localSheetId="1">ЭЗ!$X$515</definedName>
    <definedName name="ВПО_ПП_0">#REF!</definedName>
    <definedName name="Всего" localSheetId="1">ЭЗ!$AN$530</definedName>
    <definedName name="Всего">#REF!</definedName>
    <definedName name="вуз_1">'общие сведения'!$B$48</definedName>
    <definedName name="вуз_2">'общие сведения'!$B$52</definedName>
    <definedName name="вуз_3">'общие сведения'!$B$56</definedName>
    <definedName name="вывод1">'общие сведения'!$F$79</definedName>
    <definedName name="год">'общие сведения'!$H$107</definedName>
    <definedName name="год_вуз_1">'общие сведения'!$E$50</definedName>
    <definedName name="год_вуз_2">'общие сведения'!$E$54</definedName>
    <definedName name="год_вуз_3">'общие сведения'!$E$58</definedName>
    <definedName name="год_доп_по">'общие сведения'!$H$64</definedName>
    <definedName name="датаПрисв_ОС">'общие сведения'!$I$41</definedName>
    <definedName name="долж_ОС">'общие сведения'!$C$34</definedName>
    <definedName name="доп_по">'общие сведения'!$B$66</definedName>
    <definedName name="ЗаявлКатег_ОС">'общие сведения'!$D$43</definedName>
    <definedName name="итого_1">ЭЗ!$BJ$116</definedName>
    <definedName name="итого_2">ЭЗ!$BJ$163</definedName>
    <definedName name="итого_3">ЭЗ!$BJ$277</definedName>
    <definedName name="катег_ОС">'общие сведения'!$D$41</definedName>
    <definedName name="кол_ЭГ">'общие сведения'!$F$96</definedName>
    <definedName name="Курсы_0" localSheetId="1">ЭЗ!$X$510</definedName>
    <definedName name="Курсы_0">#REF!</definedName>
    <definedName name="место_ОС">'общие сведения'!$C$31</definedName>
    <definedName name="МуницОбр_ОС">'общие сведения'!$G$29</definedName>
    <definedName name="налич_кат">'общие сведения'!$F$41</definedName>
    <definedName name="Ном_">ЭЗ!$BE$1</definedName>
    <definedName name="_xlnm.Print_Area" localSheetId="0">'общие сведения'!$A$3:$J$113</definedName>
    <definedName name="_xlnm.Print_Area" localSheetId="1">ЭЗ!$A$34:$BE$561</definedName>
    <definedName name="порог_в" localSheetId="1">ЭЗ!$X$528</definedName>
    <definedName name="порог_в">#REF!</definedName>
    <definedName name="порог_п" localSheetId="1">ЭЗ!$X$527</definedName>
    <definedName name="порог_п">#REF!</definedName>
    <definedName name="рез_2">'общие сведения'!$A$91</definedName>
    <definedName name="рез_3">'общие сведения'!$A$92</definedName>
    <definedName name="рек_итог">'общие сведения'!$M$177</definedName>
    <definedName name="рек_общ">'общие сведения'!$M$176</definedName>
    <definedName name="рек2">'общие сведения'!$I$86</definedName>
    <definedName name="рек3">'общие сведения'!$I$89</definedName>
    <definedName name="специал_ОС">'общие сведения'!$C$35</definedName>
    <definedName name="стаж_ОС">'общие сведения'!$D$40</definedName>
    <definedName name="фио_1чл">'общие сведения'!$C$100</definedName>
    <definedName name="фио_2чл">'общие сведения'!$C$102</definedName>
    <definedName name="фио_3чл">'общие сведения'!$C$104</definedName>
    <definedName name="фио_ОС">'общие сведения'!$C$27</definedName>
    <definedName name="фио_предс">'общие сведения'!$C$98</definedName>
    <definedName name="ы">'общие сведения'!$C$35</definedName>
  </definedNames>
  <calcPr calcId="124519"/>
</workbook>
</file>

<file path=xl/calcChain.xml><?xml version="1.0" encoding="utf-8"?>
<calcChain xmlns="http://schemas.openxmlformats.org/spreadsheetml/2006/main">
  <c r="CY34" i="7"/>
  <c r="BM504"/>
  <c r="BL504"/>
  <c r="BK504"/>
  <c r="C34" i="6"/>
  <c r="L34" s="1"/>
  <c r="R29"/>
  <c r="Q29"/>
  <c r="P22"/>
  <c r="O22"/>
  <c r="O5"/>
  <c r="X527" i="7"/>
  <c r="M43" i="6"/>
  <c r="L43"/>
  <c r="K43"/>
  <c r="J43"/>
  <c r="F43"/>
  <c r="N41"/>
  <c r="O41" s="1"/>
  <c r="M41"/>
  <c r="O41" i="7"/>
  <c r="Y429"/>
  <c r="BG429" s="1"/>
  <c r="BI209"/>
  <c r="D184" s="1"/>
  <c r="BR210"/>
  <c r="BS210"/>
  <c r="R5" i="6"/>
  <c r="BG154" i="7"/>
  <c r="BG440"/>
  <c r="BG453"/>
  <c r="BG16"/>
  <c r="BG24"/>
  <c r="BG28"/>
  <c r="BG26"/>
  <c r="BG27"/>
  <c r="BI26"/>
  <c r="BK26"/>
  <c r="M66" i="6"/>
  <c r="L66"/>
  <c r="BF1" i="7"/>
  <c r="A48" i="6"/>
  <c r="C72" i="7"/>
  <c r="C71"/>
  <c r="C70"/>
  <c r="J86" i="6"/>
  <c r="F90" s="1"/>
  <c r="K64"/>
  <c r="K58"/>
  <c r="K56"/>
  <c r="K54"/>
  <c r="K52"/>
  <c r="K50"/>
  <c r="K48"/>
  <c r="M102"/>
  <c r="L102"/>
  <c r="M100"/>
  <c r="L100"/>
  <c r="M98"/>
  <c r="M64"/>
  <c r="A60" i="7"/>
  <c r="A59"/>
  <c r="L48" i="6"/>
  <c r="L52"/>
  <c r="L56"/>
  <c r="AF49" i="7"/>
  <c r="H70" i="6"/>
  <c r="A91"/>
  <c r="A92"/>
  <c r="L64"/>
  <c r="BI28" i="7"/>
  <c r="BK28"/>
  <c r="BG3"/>
  <c r="BI3"/>
  <c r="BG4"/>
  <c r="BI4"/>
  <c r="BK4" s="1"/>
  <c r="BG5"/>
  <c r="BI5"/>
  <c r="BG6"/>
  <c r="BI6"/>
  <c r="BK6"/>
  <c r="BG7"/>
  <c r="BI7"/>
  <c r="BK7" s="1"/>
  <c r="BG8"/>
  <c r="BI8"/>
  <c r="BK8"/>
  <c r="BG9"/>
  <c r="BI9"/>
  <c r="BG10"/>
  <c r="BI10"/>
  <c r="BK10" s="1"/>
  <c r="BG11"/>
  <c r="BI11"/>
  <c r="BK11"/>
  <c r="BG12"/>
  <c r="BI12"/>
  <c r="BK12" s="1"/>
  <c r="BG13"/>
  <c r="BI13"/>
  <c r="BK13"/>
  <c r="BG14"/>
  <c r="BI14"/>
  <c r="BK14" s="1"/>
  <c r="BG15"/>
  <c r="BI15"/>
  <c r="BK15"/>
  <c r="BI16"/>
  <c r="BK16"/>
  <c r="BG17"/>
  <c r="BI17"/>
  <c r="BK17" s="1"/>
  <c r="BG18"/>
  <c r="BI18"/>
  <c r="BG19"/>
  <c r="BI19"/>
  <c r="BG20"/>
  <c r="BI20"/>
  <c r="BK20"/>
  <c r="BG21"/>
  <c r="BI21"/>
  <c r="BK21" s="1"/>
  <c r="BG22"/>
  <c r="BI22"/>
  <c r="BK22"/>
  <c r="BG23"/>
  <c r="BI23"/>
  <c r="BK23" s="1"/>
  <c r="BI24"/>
  <c r="BK24" s="1"/>
  <c r="BG25"/>
  <c r="BI25"/>
  <c r="BK25"/>
  <c r="BI27"/>
  <c r="BK27"/>
  <c r="BG29"/>
  <c r="BI29"/>
  <c r="BK29" s="1"/>
  <c r="BG30"/>
  <c r="BI30"/>
  <c r="BK30"/>
  <c r="BG31"/>
  <c r="BI31"/>
  <c r="BK31" s="1"/>
  <c r="L19" i="6"/>
  <c r="M40"/>
  <c r="I35"/>
  <c r="Q28"/>
  <c r="Q27"/>
  <c r="Q26"/>
  <c r="BG2" i="7"/>
  <c r="BI2"/>
  <c r="BK2"/>
  <c r="BK3"/>
  <c r="BK5"/>
  <c r="M27" i="6"/>
  <c r="N27"/>
  <c r="BK9" i="7"/>
  <c r="BK18"/>
  <c r="BK19"/>
  <c r="D131"/>
  <c r="D138"/>
  <c r="BK210"/>
  <c r="BL210"/>
  <c r="BM210"/>
  <c r="E4" i="6"/>
  <c r="E5"/>
  <c r="E6"/>
  <c r="E7"/>
  <c r="E8"/>
  <c r="L8"/>
  <c r="L7"/>
  <c r="M21"/>
  <c r="O8"/>
  <c r="P8"/>
  <c r="E9"/>
  <c r="L9"/>
  <c r="E10"/>
  <c r="L10"/>
  <c r="E11"/>
  <c r="L11"/>
  <c r="O11"/>
  <c r="O9"/>
  <c r="P11"/>
  <c r="P9"/>
  <c r="E12"/>
  <c r="M12"/>
  <c r="O21"/>
  <c r="E13"/>
  <c r="E14"/>
  <c r="E15"/>
  <c r="E16"/>
  <c r="P27"/>
  <c r="L31"/>
  <c r="M31"/>
  <c r="L32"/>
  <c r="M32"/>
  <c r="L33"/>
  <c r="M33"/>
  <c r="I34"/>
  <c r="N100"/>
  <c r="B102"/>
  <c r="N102"/>
  <c r="B104"/>
  <c r="M104"/>
  <c r="L104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M181"/>
  <c r="N104"/>
  <c r="L98"/>
  <c r="N98"/>
  <c r="P21"/>
  <c r="AK47" i="7"/>
  <c r="AF566"/>
  <c r="A566" s="1"/>
  <c r="Q47"/>
  <c r="AC542"/>
  <c r="AF574"/>
  <c r="X253"/>
  <c r="AC540"/>
  <c r="AF573" s="1"/>
  <c r="A573" s="1"/>
  <c r="A61"/>
  <c r="D44"/>
  <c r="S207"/>
  <c r="X50"/>
  <c r="AD337" s="1"/>
  <c r="BG337" s="1"/>
  <c r="S190"/>
  <c r="BG190" s="1"/>
  <c r="Y394"/>
  <c r="BG394"/>
  <c r="J51"/>
  <c r="AF563"/>
  <c r="A563" s="1"/>
  <c r="Q48"/>
  <c r="AF567" s="1"/>
  <c r="A567" s="1"/>
  <c r="S231"/>
  <c r="BG231"/>
  <c r="AB361"/>
  <c r="BG361"/>
  <c r="Y406"/>
  <c r="BG406"/>
  <c r="W481"/>
  <c r="X515"/>
  <c r="BG515" s="1"/>
  <c r="AC85"/>
  <c r="AH160"/>
  <c r="AD342"/>
  <c r="AB268"/>
  <c r="BG268"/>
  <c r="J46"/>
  <c r="AJ59"/>
  <c r="AD306"/>
  <c r="BG306"/>
  <c r="AD310"/>
  <c r="BG310"/>
  <c r="S220"/>
  <c r="BG220"/>
  <c r="R469"/>
  <c r="BG469"/>
  <c r="X510"/>
  <c r="M179" i="6"/>
  <c r="U48" i="7"/>
  <c r="W499"/>
  <c r="BG499" s="1"/>
  <c r="Y382"/>
  <c r="BG382" s="1"/>
  <c r="D43"/>
  <c r="AC89"/>
  <c r="L27" i="6"/>
  <c r="BG510" i="7"/>
  <c r="AD347"/>
  <c r="AE550"/>
  <c r="AH136"/>
  <c r="BG136"/>
  <c r="AH129"/>
  <c r="BG129"/>
  <c r="AH144"/>
  <c r="BG144"/>
  <c r="AC538"/>
  <c r="AF572"/>
  <c r="A572" s="1"/>
  <c r="AE98"/>
  <c r="AY195"/>
  <c r="AB260"/>
  <c r="BG260" s="1"/>
  <c r="X488"/>
  <c r="BG488" s="1"/>
  <c r="Y453"/>
  <c r="X519"/>
  <c r="BG519"/>
  <c r="AC87"/>
  <c r="X49"/>
  <c r="AO49" s="1"/>
  <c r="AF569" s="1"/>
  <c r="A569" s="1"/>
  <c r="J45"/>
  <c r="AF565" s="1"/>
  <c r="A565" s="1"/>
  <c r="M22" i="6"/>
  <c r="L5"/>
  <c r="J80" i="7"/>
  <c r="AH122"/>
  <c r="BG122" s="1"/>
  <c r="AC536"/>
  <c r="AF571" s="1"/>
  <c r="A571" s="1"/>
  <c r="AD298"/>
  <c r="BG298"/>
  <c r="J42"/>
  <c r="AF564"/>
  <c r="A564" s="1"/>
  <c r="AY70"/>
  <c r="AH154"/>
  <c r="AH93"/>
  <c r="S241"/>
  <c r="BG241"/>
  <c r="AR195"/>
  <c r="AK195"/>
  <c r="BG195" s="1"/>
  <c r="AB274"/>
  <c r="BG274"/>
  <c r="A53"/>
  <c r="AF570"/>
  <c r="AD195"/>
  <c r="AD302"/>
  <c r="BG302" s="1"/>
  <c r="Y373"/>
  <c r="BG373" s="1"/>
  <c r="Y440"/>
  <c r="Y418"/>
  <c r="BG418"/>
  <c r="AY72"/>
  <c r="AY71"/>
  <c r="AY74"/>
  <c r="P5" i="6"/>
  <c r="X528" i="7"/>
  <c r="BI528"/>
  <c r="D479"/>
  <c r="M180" i="6"/>
  <c r="BH156" i="7"/>
  <c r="D156"/>
  <c r="BH150"/>
  <c r="D150"/>
  <c r="D251"/>
  <c r="AF568"/>
  <c r="A568" s="1"/>
  <c r="D474"/>
  <c r="BG481" s="1"/>
  <c r="D216"/>
  <c r="AD332"/>
  <c r="H71" i="6"/>
  <c r="F79"/>
  <c r="BH520" i="7"/>
  <c r="A80" i="6"/>
  <c r="M176"/>
  <c r="M177" s="1"/>
  <c r="M35"/>
  <c r="L36"/>
  <c r="A35"/>
  <c r="B36" s="1"/>
  <c r="BH528" i="7"/>
  <c r="BJ528" s="1"/>
  <c r="D212"/>
  <c r="D246"/>
  <c r="BG253"/>
  <c r="D39" i="6"/>
  <c r="A39"/>
  <c r="BL212" i="7"/>
  <c r="A38" i="6"/>
  <c r="BE1" i="7"/>
  <c r="BG160"/>
  <c r="BK212"/>
  <c r="AF507"/>
  <c r="A270"/>
  <c r="BJ236"/>
  <c r="A212"/>
  <c r="BO210" s="1"/>
  <c r="AK474"/>
  <c r="AK246"/>
  <c r="X507"/>
  <c r="AK366"/>
  <c r="A236"/>
  <c r="A246"/>
  <c r="BP210" s="1"/>
  <c r="BQ210" s="1"/>
  <c r="AD236"/>
  <c r="A265"/>
  <c r="A37"/>
  <c r="A102"/>
  <c r="BG207"/>
  <c r="AK375"/>
  <c r="AK387"/>
  <c r="AD213"/>
  <c r="AD185"/>
  <c r="AK460"/>
  <c r="D434"/>
  <c r="AK420"/>
  <c r="AK411"/>
  <c r="AN507"/>
  <c r="AD225"/>
  <c r="BN210"/>
  <c r="L35" i="6" l="1"/>
  <c r="BG32" i="7"/>
  <c r="BJ163"/>
  <c r="BJ116"/>
  <c r="BG332"/>
  <c r="BG347"/>
  <c r="AD327"/>
  <c r="BG327" s="1"/>
  <c r="BG528" s="1"/>
  <c r="AN530" s="1"/>
  <c r="BG342"/>
  <c r="AH545" l="1"/>
  <c r="A557"/>
  <c r="Q532"/>
  <c r="F110" i="6"/>
  <c r="AL532" i="7"/>
  <c r="AF575"/>
  <c r="A575" s="1"/>
  <c r="A576" s="1"/>
  <c r="T533"/>
  <c r="T77" s="1"/>
  <c r="C38" i="6"/>
  <c r="M34"/>
  <c r="BJ277" i="7"/>
  <c r="BI32"/>
  <c r="BG33"/>
  <c r="Q76" l="1"/>
  <c r="A115" i="6"/>
  <c r="A1" s="1"/>
  <c r="D562" i="7"/>
  <c r="A113" i="6"/>
  <c r="I110"/>
  <c r="E110"/>
  <c r="G110"/>
  <c r="A112"/>
  <c r="A109"/>
  <c r="B582" i="7" l="1"/>
  <c r="K583"/>
</calcChain>
</file>

<file path=xl/comments1.xml><?xml version="1.0" encoding="utf-8"?>
<comments xmlns="http://schemas.openxmlformats.org/spreadsheetml/2006/main">
  <authors>
    <author>N51V</author>
    <author>pochutina_se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B48" authorId="1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Укажите в соответствии с дипломом: </t>
        </r>
        <r>
          <rPr>
            <sz val="9"/>
            <color indexed="81"/>
            <rFont val="Tahoma"/>
            <family val="2"/>
            <charset val="204"/>
          </rPr>
          <t xml:space="preserve">
наименование образовательной организации и ее местонахождение;
квалификация, 
специальность/направление подготовки
Например,
</t>
        </r>
        <r>
          <rPr>
            <i/>
            <u/>
            <sz val="9"/>
            <color indexed="81"/>
            <rFont val="Tahoma"/>
            <family val="2"/>
            <charset val="204"/>
          </rPr>
          <t xml:space="preserve">ГОУ ВПО </t>
        </r>
        <r>
          <rPr>
            <i/>
            <sz val="9"/>
            <color indexed="81"/>
            <rFont val="Tahoma"/>
            <family val="2"/>
            <charset val="204"/>
          </rPr>
          <t xml:space="preserve"> Гуманитарная академия, г.Москва. Специальность: физическая культура, 
квалификация: учитель
--
Проверьте, что текст виден полностью на листе "ЭЗ" !</t>
        </r>
      </text>
    </comment>
    <comment ref="B52" authorId="1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Укажите в соответствии с дипломом: </t>
        </r>
        <r>
          <rPr>
            <sz val="9"/>
            <color indexed="81"/>
            <rFont val="Tahoma"/>
            <family val="2"/>
            <charset val="204"/>
          </rPr>
          <t xml:space="preserve">
наименование образовательной
организации и ее местонахождение;
квалификация, 
специальность/направление подготовки
</t>
        </r>
        <r>
          <rPr>
            <i/>
            <sz val="9"/>
            <color indexed="81"/>
            <rFont val="Tahoma"/>
            <family val="2"/>
            <charset val="204"/>
          </rPr>
          <t>Например,
ГОУ СПО  МО  ….</t>
        </r>
      </text>
    </comment>
    <comment ref="B56" authorId="1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Укажите в соответствии с дипломом: </t>
        </r>
        <r>
          <rPr>
            <sz val="9"/>
            <color indexed="81"/>
            <rFont val="Tahoma"/>
            <family val="2"/>
            <charset val="204"/>
          </rPr>
          <t xml:space="preserve">
наименование образовательной
организации и ее местонахождение;
квалификация, 
специальность/направление подготовки
</t>
        </r>
        <r>
          <rPr>
            <i/>
            <sz val="9"/>
            <color indexed="81"/>
            <rFont val="Tahoma"/>
            <family val="2"/>
            <charset val="204"/>
          </rPr>
          <t xml:space="preserve">Например,
</t>
        </r>
        <r>
          <rPr>
            <i/>
            <u/>
            <sz val="9"/>
            <color indexed="81"/>
            <rFont val="Tahoma"/>
            <family val="2"/>
            <charset val="204"/>
          </rPr>
          <t xml:space="preserve">ГОУ ВО МО </t>
        </r>
        <r>
          <rPr>
            <i/>
            <sz val="9"/>
            <color indexed="81"/>
            <rFont val="Tahoma"/>
            <family val="2"/>
            <charset val="204"/>
          </rPr>
          <t xml:space="preserve">Академия социального управления, г.Москва. ….
</t>
        </r>
        <r>
          <rPr>
            <b/>
            <i/>
            <sz val="9"/>
            <color indexed="81"/>
            <rFont val="Tahoma"/>
            <family val="2"/>
            <charset val="204"/>
          </rPr>
          <t xml:space="preserve">Проверьте, что текст виден полностью 
                    на листе "ЭЗ" !
</t>
        </r>
      </text>
    </comment>
    <comment ref="B66" authorId="1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Укажите в соответствии с дипломом: </t>
        </r>
        <r>
          <rPr>
            <sz val="9"/>
            <color indexed="81"/>
            <rFont val="Tahoma"/>
            <family val="2"/>
            <charset val="204"/>
          </rPr>
          <t xml:space="preserve">
наименование образовательной
организации и ее местонахождение;
квалификация, 
специальность/направление подготовки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  <author>AO756-877B</author>
    <author>pochutina_se</author>
  </authors>
  <commentList>
    <comment ref="BG33" author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129" authorId="1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14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268" authorId="1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268" authorId="1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274" authorId="1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274" authorId="1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292" authorId="2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321" authorId="2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387" authorId="3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</t>
        </r>
        <r>
          <rPr>
            <sz val="9"/>
            <color indexed="81"/>
            <rFont val="Tahoma"/>
            <family val="2"/>
            <charset val="204"/>
          </rPr>
          <t xml:space="preserve">
публикации учитываются в соответствии с рекомендуемым перечнем.</t>
        </r>
      </text>
    </comment>
    <comment ref="AY406" authorId="1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D507" authorId="3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sz val="9"/>
            <color indexed="81"/>
            <rFont val="Tahoma"/>
            <family val="2"/>
            <charset val="204"/>
          </rPr>
          <t xml:space="preserve">
 1) По результатам освоения программы курсов  повышения квалификации с 01.09.2013 г.  учитываются только удостоверения.
    По результатам прохождения стажировки представляются: 
 •   программа стажировки,
 •   приказ о направлении на стажировку,
 •   документ о прохождении стажировки  
   (сертификат, удостоверение, справка)</t>
        </r>
        <r>
          <rPr>
            <sz val="3"/>
            <color indexed="81"/>
            <rFont val="Tahoma"/>
            <family val="2"/>
            <charset val="204"/>
          </rPr>
          <t xml:space="preserve">.  
 </t>
        </r>
        <r>
          <rPr>
            <sz val="9"/>
            <color indexed="81"/>
            <rFont val="Tahoma"/>
            <family val="2"/>
            <charset val="204"/>
          </rPr>
          <t>2) Педагог получает</t>
        </r>
        <r>
          <rPr>
            <b/>
            <sz val="9"/>
            <color indexed="81"/>
            <rFont val="Tahoma"/>
            <family val="2"/>
            <charset val="204"/>
          </rPr>
          <t xml:space="preserve"> 300 баллов </t>
        </r>
        <r>
          <rPr>
            <sz val="9"/>
            <color indexed="81"/>
            <rFont val="Tahoma"/>
            <family val="2"/>
            <charset val="204"/>
          </rPr>
          <t xml:space="preserve">за освоение индивидуальной программы ПК в полном объеме:
 •   инвариант академический  +  инвариант кафедральный  + вариативные программы курсов .
</t>
        </r>
        <r>
          <rPr>
            <b/>
            <sz val="9"/>
            <color indexed="81"/>
            <rFont val="Tahoma"/>
            <family val="2"/>
            <charset val="204"/>
          </rPr>
          <t xml:space="preserve">    или</t>
        </r>
        <r>
          <rPr>
            <sz val="9"/>
            <color indexed="81"/>
            <rFont val="Tahoma"/>
            <family val="2"/>
            <charset val="204"/>
          </rPr>
          <t xml:space="preserve">
 •   программа ПК регионального реестра</t>
        </r>
        <r>
          <rPr>
            <b/>
            <sz val="9"/>
            <color indexed="81"/>
            <rFont val="Tahoma"/>
            <family val="2"/>
            <charset val="204"/>
          </rPr>
          <t>*</t>
        </r>
        <r>
          <rPr>
            <sz val="9"/>
            <color indexed="81"/>
            <rFont val="Tahoma"/>
            <family val="2"/>
            <charset val="204"/>
          </rPr>
          <t xml:space="preserve"> (180ч.)  +  программа виртуальной стажировки (36ч.)</t>
        </r>
        <r>
          <rPr>
            <sz val="3"/>
            <color indexed="81"/>
            <rFont val="Tahoma"/>
            <family val="2"/>
            <charset val="204"/>
          </rPr>
          <t xml:space="preserve">    
________________________
</t>
        </r>
        <r>
          <rPr>
            <sz val="10"/>
            <color indexed="81"/>
            <rFont val="Tahoma"/>
            <family val="2"/>
            <charset val="204"/>
          </rPr>
          <t xml:space="preserve"> * </t>
        </r>
        <r>
          <rPr>
            <i/>
            <sz val="8"/>
            <color indexed="81"/>
            <rFont val="Tahoma"/>
            <family val="2"/>
            <charset val="204"/>
          </rPr>
          <t>Региональлный реестр дополнительных профессиональных программ повышения квалификации Московской области</t>
        </r>
      </text>
    </comment>
    <comment ref="AV515" authorId="4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</t>
        </r>
        <r>
          <rPr>
            <i/>
            <sz val="9"/>
            <color indexed="81"/>
            <rFont val="Tahoma"/>
            <family val="2"/>
            <charset val="204"/>
          </rPr>
          <t xml:space="preserve"> </t>
        </r>
        <r>
          <rPr>
            <sz val="9"/>
            <color indexed="81"/>
            <rFont val="Tahoma"/>
            <family val="2"/>
            <charset val="204"/>
          </rPr>
          <t xml:space="preserve">
с 01.09.2013 г. учитываются только дипломы </t>
        </r>
      </text>
    </comment>
    <comment ref="AV517" authorId="4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Обучение в аспирантуре и соискательство учитывается за межаттестационный период. 
Наличие ученых степеней и званий учитывается за весь период профессиональной деятельности</t>
        </r>
      </text>
    </comment>
  </commentList>
</comments>
</file>

<file path=xl/sharedStrings.xml><?xml version="1.0" encoding="utf-8"?>
<sst xmlns="http://schemas.openxmlformats.org/spreadsheetml/2006/main" count="1153" uniqueCount="710">
  <si>
    <t>_рек3</t>
  </si>
  <si>
    <t>не удалять строки</t>
  </si>
  <si>
    <t>_72ч</t>
  </si>
  <si>
    <t>_дпо</t>
  </si>
  <si>
    <t>(средние данные за межаттестацион-
  ный период  -  см. Приложение 1)</t>
  </si>
  <si>
    <t xml:space="preserve"> -  Второе профессиональное образование (ВПО)  *</t>
  </si>
  <si>
    <t xml:space="preserve"> -  профессиональная переподготовка (ПП)  *
</t>
  </si>
  <si>
    <t>Профессиональное научное 
развитие  *</t>
  </si>
  <si>
    <t>(средние данные за межаттестацион-
  ный период   -   см. Приложение 1)</t>
  </si>
  <si>
    <t>#ЭЗ</t>
  </si>
  <si>
    <t>изобразительного искусства</t>
  </si>
  <si>
    <t>музыки</t>
  </si>
  <si>
    <t>технологии</t>
  </si>
  <si>
    <t>1.3.,1.4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</si>
  <si>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</si>
  <si>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</si>
  <si>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</si>
  <si>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</si>
  <si>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</si>
  <si>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</si>
  <si>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</si>
  <si>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</si>
  <si>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</si>
  <si>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</si>
  <si>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</si>
  <si>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</si>
  <si>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</si>
  <si>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</si>
  <si>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</si>
  <si>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</si>
  <si>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</si>
  <si>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</si>
  <si>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</si>
  <si>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</si>
  <si>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</si>
  <si>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</si>
  <si>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</si>
  <si>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t>Наличие степени доктора наук,  звания профессора</t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</si>
  <si>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</si>
  <si>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</si>
  <si>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3.2.</t>
  </si>
  <si>
    <t>высшая</t>
  </si>
  <si>
    <t>3.3.3.</t>
  </si>
  <si>
    <t>Название образовательной технологии</t>
  </si>
  <si>
    <t>Не 
использует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</si>
  <si>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</si>
  <si>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</si>
  <si>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</si>
  <si>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</si>
  <si>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</si>
  <si>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</si>
  <si>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</si>
  <si>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</si>
  <si>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</si>
  <si>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</si>
  <si>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</si>
  <si>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</si>
  <si>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</si>
  <si>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</si>
  <si>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</si>
  <si>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</si>
  <si>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</si>
  <si>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</si>
  <si>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</si>
  <si>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</si>
  <si>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</si>
  <si>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</si>
  <si>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</si>
  <si>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>Программа 
ВПО/ ПП освоена полностью</t>
  </si>
  <si>
    <t>3.4.1.</t>
  </si>
  <si>
    <t>3.5.3.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</si>
  <si>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</si>
  <si>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</si>
  <si>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</si>
  <si>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</si>
  <si>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</si>
  <si>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</si>
  <si>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</si>
  <si>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</si>
  <si>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1-конф. - 170б.
2 и более конф. - 200б.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</si>
  <si>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</si>
  <si>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</si>
  <si>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</si>
  <si>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</si>
  <si>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</si>
  <si>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</si>
  <si>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</si>
  <si>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</si>
  <si>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</si>
  <si>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</si>
  <si>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</si>
  <si>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>экспертной группы</t>
  </si>
  <si>
    <t xml:space="preserve">Ф.И.О. </t>
  </si>
  <si>
    <t>Положительная динамика результатов</t>
  </si>
  <si>
    <t>1.2.</t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</si>
  <si>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</si>
  <si>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</si>
  <si>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</si>
  <si>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</si>
  <si>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</si>
  <si>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</si>
  <si>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</si>
  <si>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</si>
  <si>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</si>
  <si>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</si>
  <si>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</si>
  <si>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</si>
  <si>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</si>
  <si>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</si>
  <si>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</si>
  <si>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</si>
  <si>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</si>
  <si>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</si>
  <si>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</si>
  <si>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</si>
  <si>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</si>
  <si>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</si>
  <si>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</si>
  <si>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</si>
  <si>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</si>
  <si>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</si>
  <si>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</si>
  <si>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</si>
  <si>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</si>
  <si>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</si>
  <si>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</si>
  <si>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</si>
  <si>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</si>
  <si>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</si>
  <si>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</si>
  <si>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</si>
  <si>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</si>
  <si>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</si>
  <si>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</si>
  <si>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</si>
  <si>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</si>
  <si>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</si>
  <si>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</si>
  <si>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</si>
  <si>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</si>
  <si>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</si>
  <si>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</si>
  <si>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</si>
  <si>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</si>
  <si>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</si>
  <si>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</si>
  <si>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</si>
  <si>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</si>
  <si>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</si>
  <si>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</si>
  <si>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</si>
  <si>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</si>
  <si>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</si>
  <si>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</si>
  <si>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</si>
  <si>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</si>
  <si>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</si>
  <si>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</si>
  <si>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</si>
  <si>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</si>
  <si>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</si>
  <si>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</si>
  <si>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</si>
  <si>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</si>
  <si>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</si>
  <si>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</si>
  <si>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</si>
  <si>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</si>
  <si>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</si>
  <si>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</si>
  <si>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</si>
  <si>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</si>
  <si>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</si>
  <si>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</si>
  <si>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</si>
  <si>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</si>
  <si>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</si>
  <si>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</si>
  <si>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</si>
  <si>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</si>
  <si>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</si>
  <si>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</si>
  <si>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</si>
  <si>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</si>
  <si>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</si>
  <si>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</si>
  <si>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</si>
  <si>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</si>
  <si>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</si>
  <si>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</si>
  <si>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</si>
  <si>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</si>
  <si>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</si>
  <si>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</si>
  <si>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</si>
  <si>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</si>
  <si>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</si>
  <si>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</si>
  <si>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</si>
  <si>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</si>
  <si>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</si>
  <si>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</si>
  <si>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</si>
  <si>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</si>
  <si>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</si>
  <si>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</si>
  <si>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</si>
  <si>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</si>
  <si>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</si>
  <si>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</si>
  <si>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</si>
  <si>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</si>
  <si>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</si>
  <si>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</si>
  <si>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</si>
  <si>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</si>
  <si>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</si>
  <si>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</si>
  <si>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</si>
  <si>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</si>
  <si>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</si>
  <si>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</si>
  <si>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</si>
  <si>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</si>
  <si>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</si>
  <si>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</si>
  <si>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</si>
  <si>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</si>
  <si>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</si>
  <si>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</si>
  <si>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</si>
  <si>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</si>
  <si>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</si>
  <si>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</si>
  <si>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</si>
  <si>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Клинский</t>
  </si>
  <si>
    <t>Коломенский</t>
  </si>
  <si>
    <t>Красногорский</t>
  </si>
  <si>
    <t>Лотошинский</t>
  </si>
  <si>
    <t>Луховицкий</t>
  </si>
  <si>
    <t>Люберецкий</t>
  </si>
  <si>
    <t>Можайский</t>
  </si>
  <si>
    <t>Наро-Фоминский</t>
  </si>
  <si>
    <t>Ногинский</t>
  </si>
  <si>
    <t>Одинцовский</t>
  </si>
  <si>
    <t>Павлово-Посадский</t>
  </si>
  <si>
    <t>Раменский</t>
  </si>
  <si>
    <t>Рузский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</si>
  <si>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</si>
  <si>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</si>
  <si>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</si>
  <si>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</si>
  <si>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</si>
  <si>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</si>
  <si>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</si>
  <si>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Шатурский</t>
  </si>
  <si>
    <t>Щелковский</t>
  </si>
  <si>
    <t>Балашиха</t>
  </si>
  <si>
    <t>Орехово-Зуево</t>
  </si>
  <si>
    <t>Реутов</t>
  </si>
  <si>
    <t>Черноголовка</t>
  </si>
  <si>
    <t>Электрогорск</t>
  </si>
  <si>
    <t>Электросталь</t>
  </si>
  <si>
    <t>Орехово-Зуевский</t>
  </si>
  <si>
    <t>Волоколамский</t>
  </si>
  <si>
    <t xml:space="preserve">Краснознаменск </t>
  </si>
  <si>
    <t>Звенигород</t>
  </si>
  <si>
    <t xml:space="preserve">Восход </t>
  </si>
  <si>
    <t xml:space="preserve">Молодежный </t>
  </si>
  <si>
    <t>Власиха</t>
  </si>
  <si>
    <t>Бронницы</t>
  </si>
  <si>
    <t>Воскресенский</t>
  </si>
  <si>
    <t>Дзержинский</t>
  </si>
  <si>
    <t>Жуковский</t>
  </si>
  <si>
    <t>Котельники</t>
  </si>
  <si>
    <t>Лыткарино</t>
  </si>
  <si>
    <t>Рошаль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</si>
  <si>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</si>
  <si>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</si>
  <si>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</si>
  <si>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</si>
  <si>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</si>
  <si>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</si>
  <si>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</si>
  <si>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</si>
  <si>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</si>
  <si>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</si>
  <si>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</si>
  <si>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</si>
  <si>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</si>
  <si>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</si>
  <si>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</si>
  <si>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</si>
  <si>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</si>
  <si>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</si>
  <si>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</si>
  <si>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Зарайский</t>
  </si>
  <si>
    <t>Коломна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</si>
  <si>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</si>
  <si>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</si>
  <si>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</si>
  <si>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</si>
  <si>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</si>
  <si>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</si>
  <si>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</si>
  <si>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</si>
  <si>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</si>
  <si>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</si>
  <si>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</si>
  <si>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</si>
  <si>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</si>
  <si>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</si>
  <si>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</si>
  <si>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</si>
  <si>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</si>
  <si>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</si>
  <si>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</si>
  <si>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</si>
  <si>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</si>
  <si>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</si>
  <si>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</si>
  <si>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</si>
  <si>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</si>
  <si>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</si>
  <si>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</si>
  <si>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</si>
  <si>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</si>
  <si>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</si>
  <si>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</si>
  <si>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</si>
  <si>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</si>
  <si>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</si>
  <si>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</si>
  <si>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</si>
  <si>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</si>
  <si>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</si>
  <si>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</si>
  <si>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</si>
  <si>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</si>
  <si>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</si>
  <si>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</si>
  <si>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t xml:space="preserve">Дата экспертизы:  </t>
  </si>
  <si>
    <t xml:space="preserve">« </t>
  </si>
  <si>
    <t>Состав экспертной группы: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</si>
  <si>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</si>
  <si>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</si>
  <si>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</si>
  <si>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</si>
  <si>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</si>
  <si>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</si>
  <si>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</si>
  <si>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Зональное объединение:</t>
  </si>
  <si>
    <t>2 и более - 30б.</t>
  </si>
  <si>
    <t>2 и более - 50б.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</si>
  <si>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</si>
  <si>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</si>
  <si>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</si>
  <si>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</si>
  <si>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</si>
  <si>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</si>
  <si>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</si>
  <si>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</si>
  <si>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</si>
  <si>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</si>
  <si>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</si>
  <si>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</si>
  <si>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</si>
  <si>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</si>
  <si>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</si>
  <si>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</si>
  <si>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</si>
  <si>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</si>
  <si>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</si>
  <si>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</si>
  <si>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</si>
  <si>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</si>
  <si>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</si>
  <si>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</si>
  <si>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</si>
  <si>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</si>
  <si>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</si>
  <si>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</si>
  <si>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</si>
  <si>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</si>
  <si>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</si>
  <si>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</si>
  <si>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</si>
  <si>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</si>
  <si>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</si>
  <si>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</si>
  <si>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</si>
  <si>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</si>
  <si>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</si>
  <si>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</si>
  <si>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</si>
  <si>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</si>
  <si>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</si>
  <si>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</si>
  <si>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</si>
  <si>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</si>
  <si>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</si>
  <si>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</si>
  <si>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</si>
  <si>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</si>
  <si>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</si>
  <si>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</si>
  <si>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</si>
  <si>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</si>
  <si>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</si>
  <si>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</si>
  <si>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</si>
  <si>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</si>
  <si>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</si>
  <si>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</si>
  <si>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</si>
  <si>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r>
      <t xml:space="preserve">Список должностей 
</t>
    </r>
    <r>
      <rPr>
        <b/>
        <i/>
        <sz val="10"/>
        <rFont val="Arial Cyr"/>
        <charset val="204"/>
      </rPr>
      <t>отсортирован по алфавиту</t>
    </r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</si>
  <si>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</si>
  <si>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</si>
  <si>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</si>
  <si>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</si>
  <si>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</si>
  <si>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</si>
  <si>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Кол-во членов экспертной группы (без председателя)</t>
  </si>
  <si>
    <t>Всего набрано аттестуемым (cумма баллов)</t>
  </si>
  <si>
    <t>Перейти на лист 'ЭЗ'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</si>
  <si>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</si>
  <si>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</si>
  <si>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</si>
  <si>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</si>
  <si>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</si>
  <si>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</si>
  <si>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</si>
  <si>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</si>
  <si>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</si>
  <si>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</si>
  <si>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</si>
  <si>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</si>
  <si>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</si>
  <si>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</si>
  <si>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Истринский</t>
  </si>
  <si>
    <t>Участие - 10б.</t>
  </si>
  <si>
    <t>Участие - 20б.</t>
  </si>
  <si>
    <t>Участие - 30б.</t>
  </si>
  <si>
    <t>Низкий</t>
  </si>
  <si>
    <t>100-250</t>
  </si>
  <si>
    <t>300-500</t>
  </si>
  <si>
    <r>
      <t xml:space="preserve">Информация о профессиональном развитии педагогического работника  </t>
    </r>
    <r>
      <rPr>
        <u/>
        <sz val="11"/>
        <rFont val="Arial"/>
        <family val="2"/>
        <charset val="204"/>
      </rPr>
      <t xml:space="preserve"> 
</t>
    </r>
    <r>
      <rPr>
        <b/>
        <u/>
        <sz val="11"/>
        <rFont val="Arial"/>
        <family val="2"/>
        <charset val="204"/>
      </rPr>
      <t>за межаттестационный период</t>
    </r>
    <r>
      <rPr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 (для вынесения рекомендаций)</t>
    </r>
    <r>
      <rPr>
        <b/>
        <sz val="11"/>
        <rFont val="Arial"/>
        <family val="2"/>
        <charset val="204"/>
      </rPr>
      <t xml:space="preserve">
</t>
    </r>
  </si>
  <si>
    <r>
      <t>Окончание вуза/ суза менее 3-х лет назад</t>
    </r>
    <r>
      <rPr>
        <sz val="10"/>
        <rFont val="Times New Roman"/>
        <family val="1"/>
        <charset val="204"/>
      </rPr>
      <t xml:space="preserve"> (молодой специалист)</t>
    </r>
  </si>
  <si>
    <t>год окончания:</t>
  </si>
  <si>
    <r>
      <t xml:space="preserve">Обучение в вузе/ сузе </t>
    </r>
    <r>
      <rPr>
        <sz val="10"/>
        <rFont val="Times New Roman"/>
        <family val="1"/>
        <charset val="204"/>
      </rPr>
      <t>(по направлению "Образование и педагогика")</t>
    </r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</si>
  <si>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</si>
  <si>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</si>
  <si>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</si>
  <si>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</si>
  <si>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</si>
  <si>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r>
      <t xml:space="preserve">необходимо в ЭЗ дать рекомендации </t>
    </r>
    <r>
      <rPr>
        <b/>
        <sz val="9"/>
        <color indexed="20"/>
        <rFont val="Arial Cyr"/>
        <charset val="204"/>
      </rPr>
      <t>?</t>
    </r>
  </si>
  <si>
    <t>Информация о соответствии квалификационным требованиям  (для вынесения рекомендаций)</t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</si>
  <si>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</si>
  <si>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</si>
  <si>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</si>
  <si>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</si>
  <si>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</si>
  <si>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ИТОГовая формула -&gt;</t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</si>
  <si>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0"/>
        <color indexed="10"/>
        <rFont val="Arial Cyr"/>
        <charset val="204"/>
      </rPr>
      <t>или</t>
    </r>
    <r>
      <rPr>
        <sz val="10"/>
        <rFont val="Arial Cyr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</si>
  <si>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 xml:space="preserve">Получить  дополнительное профессиональное образование по направлению подготовки "Образование и педагогика". 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</si>
  <si>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</si>
  <si>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</si>
  <si>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</si>
  <si>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</si>
  <si>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</si>
  <si>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* 
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</si>
  <si>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</si>
  <si>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</si>
  <si>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городской округ</t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</si>
  <si>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</si>
  <si>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</si>
  <si>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</si>
  <si>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</si>
  <si>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</si>
  <si>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</si>
  <si>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</si>
  <si>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</si>
  <si>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</si>
  <si>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</si>
  <si>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</si>
  <si>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</si>
  <si>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</si>
  <si>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</si>
  <si>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</si>
  <si>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</si>
  <si>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</si>
  <si>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</si>
  <si>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</si>
  <si>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</si>
  <si>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</si>
  <si>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</si>
  <si>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</si>
  <si>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</si>
  <si>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</si>
  <si>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</si>
  <si>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</si>
  <si>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t>3.3.12.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</si>
  <si>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</si>
  <si>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</si>
  <si>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</si>
  <si>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</si>
  <si>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</si>
  <si>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</si>
  <si>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</si>
  <si>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</si>
  <si>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</si>
  <si>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</si>
  <si>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</si>
  <si>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</si>
  <si>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>Работа в межаттестационный период в выпускных классах 
(в 9 кл. - ГИА, 11кл. - ЕГЭ) :</t>
  </si>
  <si>
    <t xml:space="preserve"> название ЭЗ -1 основное</t>
  </si>
  <si>
    <t xml:space="preserve"> название ЭЗ -2 предмет.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</si>
  <si>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</si>
  <si>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</si>
  <si>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</si>
  <si>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</si>
  <si>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</si>
  <si>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</si>
  <si>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</si>
  <si>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</si>
  <si>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</si>
  <si>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</si>
  <si>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</si>
  <si>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</si>
  <si>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</si>
  <si>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 xml:space="preserve"> формула расч.кол-во ГИА-ЕГЭ "да" --&gt;</t>
  </si>
  <si>
    <t xml:space="preserve">формулы для названия ЭЗ:  </t>
  </si>
  <si>
    <t>основное</t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</si>
  <si>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</si>
  <si>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</si>
  <si>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</si>
  <si>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</si>
  <si>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</si>
  <si>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</si>
  <si>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</si>
  <si>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</si>
  <si>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</si>
  <si>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</si>
  <si>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t>Средний 
50б.</t>
  </si>
  <si>
    <t>Высокий 
100б.</t>
  </si>
  <si>
    <t>без ОГЭ и ЕГЭ</t>
  </si>
  <si>
    <t>с ОГЭ</t>
  </si>
  <si>
    <t>с ОГЭ и ЕГЭ</t>
  </si>
  <si>
    <t>без учета результатов основного государственного экзамена (ОГЭ) 
и единого государственного экзамена (ЕГЭ)</t>
  </si>
  <si>
    <t xml:space="preserve">с учетом результатов основного государственного экзамена (ОГЭ) </t>
  </si>
  <si>
    <t>с учетом результатов основного государственного экзамена (ОГЭ) 
и единого государственного экзамена (ЕГЭ)</t>
  </si>
  <si>
    <r>
      <t xml:space="preserve">Методы формирования личностных результатов </t>
    </r>
    <r>
      <rPr>
        <i/>
        <sz val="10"/>
        <rFont val="Times New Roman"/>
        <family val="1"/>
        <charset val="204"/>
      </rPr>
      <t>(методы воспитания)</t>
    </r>
  </si>
  <si>
    <r>
      <t>3.</t>
    </r>
    <r>
      <rPr>
        <sz val="9"/>
        <rFont val="Times New Roman"/>
        <family val="1"/>
        <charset val="204"/>
      </rPr>
      <t>3.9.</t>
    </r>
  </si>
  <si>
    <t xml:space="preserve">Муниципальный/ зональн./ районный </t>
  </si>
  <si>
    <t>Участие в  концертной   деятельности *</t>
  </si>
  <si>
    <t>Участие в профессиональных   выставках  *</t>
  </si>
  <si>
    <t>Участие в профессиональных   выставках *</t>
  </si>
  <si>
    <t>Для выбора вида ЭЗ</t>
  </si>
  <si>
    <t>Дополнительная информация</t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</si>
  <si>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</si>
  <si>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</si>
  <si>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</si>
  <si>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t>20-70</t>
  </si>
  <si>
    <t>3 публ. - 90б.</t>
  </si>
  <si>
    <r>
      <t>3.</t>
    </r>
    <r>
      <rPr>
        <sz val="9"/>
        <rFont val="Times New Roman"/>
        <family val="1"/>
        <charset val="204"/>
      </rPr>
      <t>3.10.</t>
    </r>
  </si>
  <si>
    <t>3.3.11.</t>
  </si>
  <si>
    <t>1-2 чел. - 50б.
3-7 чел. - 60б.
8 и более - 
70б.
Участие - 20б.</t>
  </si>
  <si>
    <t>1 чел. - 170б.
2 и более - 
200б.
Участие -100б</t>
  </si>
  <si>
    <t>1-2 конф. - 100б.
3-4 конф. - 150б.
5 и более - 170б.</t>
  </si>
  <si>
    <t>Использует недостаточно продуктивно</t>
  </si>
  <si>
    <t xml:space="preserve">государственных, муниципальных и частных организаций Московской области, осуществляющих образовательную деятельность 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</si>
  <si>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 (в соответствии с 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</si>
  <si>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 системы образования      (в соответствии с 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</si>
  <si>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(в соответствии с 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</si>
  <si>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(в соответствии с п. 37 Порядка аттестации).</t>
  </si>
  <si>
    <t>Деятельность по формированию здорового образа жизни обучающихся</t>
  </si>
  <si>
    <t>Продуктивность деятельности педагогического работника по развитию обучающихся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</si>
  <si>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(в соответствии с 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</si>
  <si>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  (в соответствии с п. 37 Порядка аттестации).</t>
  </si>
  <si>
    <t xml:space="preserve">Название методов 
обучения и воспитания </t>
  </si>
  <si>
    <r>
      <t xml:space="preserve">Методы формирования новых знаний и способов действий     </t>
    </r>
    <r>
      <rPr>
        <i/>
        <sz val="10"/>
        <rFont val="Times New Roman"/>
        <family val="1"/>
        <charset val="204"/>
      </rPr>
      <t>(оценка деятельности педагогического работника  на уроке/занятии)</t>
    </r>
  </si>
  <si>
    <r>
      <t xml:space="preserve">Методы организации деятельности обучающихся 
</t>
    </r>
    <r>
      <rPr>
        <i/>
        <sz val="10"/>
        <rFont val="Times New Roman"/>
        <family val="1"/>
        <charset val="204"/>
      </rPr>
      <t>(оценка деятельности  педагогического работника через деятельность обучающихся  на уроке/занятии)</t>
    </r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</si>
  <si>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 – Прил. №  1)</t>
    </r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</si>
  <si>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(далее – Прил. № 1)</t>
    </r>
  </si>
  <si>
    <t>(далее – Прил. № 1)</t>
  </si>
  <si>
    <r>
      <t xml:space="preserve">(далее – Прил. № 2)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</si>
  <si>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 xml:space="preserve">научно-практические конфе-
ренции, семинары и др.
(далее – Прил. №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</si>
  <si>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далее – Прил. № 3</t>
    </r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</si>
  <si>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далее – Прил. № 4</t>
    </r>
  </si>
  <si>
    <t>(далее – Прил. №№ 5, 6)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</si>
  <si>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(далее – Прил. № 7)</t>
    </r>
  </si>
  <si>
    <r>
      <t xml:space="preserve">(далее – Прил. №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</si>
  <si>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 xml:space="preserve">Участие в проектно-исследователь-
ской, опытно-экспериментальной и др. научной деятельности *
</t>
    </r>
    <r>
      <rPr>
        <i/>
        <sz val="10"/>
        <rFont val="Times New Roman"/>
        <family val="1"/>
        <charset val="204"/>
      </rPr>
      <t>(далее – Прил. № 7)</t>
    </r>
  </si>
  <si>
    <r>
      <t xml:space="preserve">(далее – Прил. №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</si>
  <si>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(далее – Прил. № 7)</t>
    </r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</si>
  <si>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(далее – Прил. № 7)</t>
    </r>
  </si>
  <si>
    <t>(далее – Прил. № 7)</t>
  </si>
  <si>
    <r>
      <t xml:space="preserve">(далее – Прил. №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</si>
  <si>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t xml:space="preserve"> -     конкурсы,
 -     турниры, 
 -     выставки и др.
(далее – Прил. № 2)</t>
  </si>
  <si>
    <t xml:space="preserve"> -     конкурсы,
 -     выставки
   и др.
(далее – Прил. № 2)</t>
  </si>
  <si>
    <t xml:space="preserve"> -     конкурсы,
 -     концерты
   и др.
(далее – Прил. № 2)</t>
  </si>
  <si>
    <t>Деятельность педагогического работника в качестве классного руководителя *</t>
  </si>
  <si>
    <r>
      <t xml:space="preserve">(далее – Прил. № 7, 8)
</t>
    </r>
    <r>
      <rPr>
        <b/>
        <i/>
        <sz val="10"/>
        <rFont val="Times New Roman"/>
        <family val="1"/>
        <charset val="204"/>
      </rPr>
      <t xml:space="preserve">Подтверждающие документы:    </t>
    </r>
    <r>
      <rPr>
        <i/>
        <sz val="10"/>
        <rFont val="Times New Roman"/>
        <family val="1"/>
        <charset val="204"/>
      </rPr>
      <t xml:space="preserve">   
материалы на сайте и их представление</t>
    </r>
  </si>
  <si>
    <t>(заполняется только на педагогического работника, аттестующегося на высшую квалификационную категорию)</t>
  </si>
  <si>
    <t>ч.   повышения квалификации</t>
  </si>
  <si>
    <r>
      <t xml:space="preserve">(далее – Прил. №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должностью), справки об обучении
 </t>
    </r>
  </si>
  <si>
    <t xml:space="preserve">Разработка программно-методического сопровождения образовательного процесса
</t>
  </si>
  <si>
    <t>Специалисты 
экспертной группы:</t>
  </si>
  <si>
    <t>Специалисты</t>
  </si>
  <si>
    <t>экспертной группы:</t>
  </si>
  <si>
    <t>государственных, муниципальных и частных образовательных организаций Московской области</t>
  </si>
  <si>
    <t>Экспертное заключение   
  об уровне квалификации      педагогического работника</t>
  </si>
  <si>
    <t>Егорьевск</t>
  </si>
  <si>
    <t>Кашира</t>
  </si>
  <si>
    <t>Мытищи</t>
  </si>
  <si>
    <t>Озёры</t>
  </si>
  <si>
    <t>Серебряные Пруды</t>
  </si>
  <si>
    <t>Шаховская</t>
  </si>
  <si>
    <t>! Не удалятьстроку</t>
  </si>
  <si>
    <r>
      <t xml:space="preserve">(далее – Прил. №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>сертификаты, программы конференций, семинаров и др.</t>
    </r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</si>
  <si>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приказов, оформленные экспертные заключения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</si>
  <si>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</t>
    </r>
  </si>
  <si>
    <r>
      <t xml:space="preserve">(далее – Прил. №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грамоты, дипломы, благодарности и др.</t>
    </r>
  </si>
  <si>
    <t>Освоение индивидуальной программы повышения квалификации в полном объеме</t>
  </si>
  <si>
    <t xml:space="preserve"> Освоено 
менее 50% программы  ВПО/ ПП</t>
  </si>
  <si>
    <t>Освоено 
более 50% программы  ВПО/ ПП</t>
  </si>
  <si>
    <t>РЕЗУЛЬТАТЫ  ПРОФЕССИОНАЛЬНОЙ  ДЕЯТЕЛЬНОСТИ</t>
  </si>
  <si>
    <t>нач. периода дат</t>
  </si>
  <si>
    <t>( высшая    до</t>
  </si>
  <si>
    <t>( первая    до</t>
  </si>
  <si>
    <t>Образование</t>
  </si>
  <si>
    <t>высшее</t>
  </si>
  <si>
    <t>среднее профессиональное</t>
  </si>
  <si>
    <t>начальное профессиональное</t>
  </si>
  <si>
    <t>профессиональная переподготовка</t>
  </si>
  <si>
    <t>год окончания</t>
  </si>
  <si>
    <t>Дополнительное профессиональное образование (по направлению "Образование и педагогика" либо в области, соотв. преподаваемому предмету):</t>
  </si>
  <si>
    <t>количество часов</t>
  </si>
  <si>
    <t>ПК</t>
  </si>
  <si>
    <t>Курсы повышения квалификации</t>
  </si>
  <si>
    <t>Список для выбора</t>
  </si>
  <si>
    <t>Стажировка</t>
  </si>
  <si>
    <t>Виртуальная стажировка</t>
  </si>
  <si>
    <t>Курсы повышения квалификации и стажировка</t>
  </si>
  <si>
    <t>второе профессиональное образование</t>
  </si>
  <si>
    <t>(укажите суммарное количество часов)</t>
  </si>
  <si>
    <t>Курсы повышения квалификации и виртуальная стажировка</t>
  </si>
  <si>
    <t>Специализация</t>
  </si>
  <si>
    <t>Профессиональное развитие в межаттестационный период</t>
  </si>
  <si>
    <t>час.</t>
  </si>
  <si>
    <t>Результаты экспертизы</t>
  </si>
  <si>
    <t>Экспертиза профессиональной деятельности  педагогического работника проводилась в соответствии с пп. 36, 37 
Порядка аттестации педагогических работников организаций, осуществляющих образовательную деятельность 
(Приказ Министерства образования и науки РФ от 7 апреля 2014 г. № 276).</t>
  </si>
  <si>
    <t>По результатам экспертизы установлено:</t>
  </si>
  <si>
    <t>баллов</t>
  </si>
  <si>
    <r>
      <t>Всего набрано аттестуемым педагогическим работником</t>
    </r>
    <r>
      <rPr>
        <b/>
        <sz val="10"/>
        <rFont val="Arial Cyr"/>
        <charset val="204"/>
      </rPr>
      <t xml:space="preserve">  </t>
    </r>
  </si>
  <si>
    <t>Специалисты
экспертной группы:</t>
  </si>
  <si>
    <t>Вывод1</t>
  </si>
  <si>
    <t>Имена ячеек:</t>
  </si>
  <si>
    <t>рек2</t>
  </si>
  <si>
    <t>рек3</t>
  </si>
  <si>
    <t>рез_2</t>
  </si>
  <si>
    <t>рез_3</t>
  </si>
  <si>
    <t>сентября</t>
  </si>
  <si>
    <t>Общие сведения об аттестуемом педагогическом работнике</t>
  </si>
  <si>
    <t>ывавыа</t>
  </si>
  <si>
    <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</si>
  <si>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>Всего набрано аттестуемым педагогическим работником</t>
    </r>
    <r>
      <rPr>
        <sz val="10"/>
        <rFont val="Arial"/>
        <family val="2"/>
        <charset val="204"/>
      </rPr>
      <t xml:space="preserve">  </t>
    </r>
  </si>
  <si>
    <t xml:space="preserve">об уровне квалификации педагогического работника </t>
  </si>
  <si>
    <t>физическая культура</t>
  </si>
  <si>
    <t xml:space="preserve">  - у обж и физ-ры </t>
  </si>
  <si>
    <t>1-2 мероп-10б.</t>
  </si>
  <si>
    <t>1-2 мероп-30б.</t>
  </si>
  <si>
    <t>1 мероп - 50б.</t>
  </si>
  <si>
    <t>1 мероп - 70б.</t>
  </si>
  <si>
    <t xml:space="preserve"> (далее – Прил. № 2)</t>
  </si>
  <si>
    <t>3-7 мероп-20б.</t>
  </si>
  <si>
    <t>3-7 мероп-40б.</t>
  </si>
  <si>
    <t>2 мероп - 60б.</t>
  </si>
  <si>
    <t>2 мероп - 80б.</t>
  </si>
  <si>
    <t>3 мероп- 90б.</t>
  </si>
  <si>
    <t>Организация и проведение массовых физкультурно-спортивных и оздоровительных мероприятий</t>
  </si>
  <si>
    <t>программы, сценарии проведения мероприятий и др. подтв. документы</t>
  </si>
  <si>
    <t>грамоты, сертификаты, дипломы и др.</t>
  </si>
  <si>
    <t xml:space="preserve"> -     конкурсы, 
 -     спартакиады,
 -     турниры,
 -     соревнования  и др.
 (далее – Прил. № 2)</t>
  </si>
  <si>
    <t xml:space="preserve"> -     конкурсы, 
 -     спартакиады,
 -     турниры,
 -     соревнования  и др.
(далее – Прил. № 2)</t>
  </si>
  <si>
    <t>Продуктивность личного вклада педагогического работника в повышение качества образования</t>
  </si>
  <si>
    <t>основы безопасности жизнедеятельности</t>
  </si>
  <si>
    <t>Взаимодействие с заинтересованными орга-
низациями (военкоматы, органы МВД, МЧС, ФСБ, ГИБДД, специалисты КДН, ОПП, спортивные, молодежные, медицинские и другие организации)</t>
  </si>
  <si>
    <t>Не 
осуществ-
ляется</t>
  </si>
  <si>
    <t xml:space="preserve">Осуществ-
ляется периодически </t>
  </si>
  <si>
    <t>для ОБЖ</t>
  </si>
  <si>
    <t xml:space="preserve">  ЭЗ - авг.2016 г.</t>
  </si>
  <si>
    <t xml:space="preserve">Участие в деятельности экспертных комиссий, апелляционных комиссий, предметных комиссий, профессиональ- 
ных ассоциаций, жюри профессиональ-
ных конкурсов, постоянно действующих семинаров и др. 
</t>
  </si>
  <si>
    <t>Специалист</t>
  </si>
  <si>
    <t>( учителя/ преподавателя физической культуры )</t>
  </si>
  <si>
    <t>преподавателя физической культуры</t>
  </si>
  <si>
    <t>уч. физ-ры  обр.орг.</t>
  </si>
  <si>
    <t>преподаватель физ-ры  проф.орг.</t>
  </si>
  <si>
    <t xml:space="preserve">Результаты внеурочной дея-
тельности обучающихся 
(по дисциплине/ предмету): </t>
  </si>
  <si>
    <t>Результаты научно-иссле-
довательской, проектной деятельности обучающих-
ся (по предмету):</t>
  </si>
  <si>
    <t>менее 72 ч.</t>
  </si>
  <si>
    <t>72 - 107 ч.</t>
  </si>
  <si>
    <t>108 - 216 ч.</t>
  </si>
  <si>
    <t>уч.</t>
  </si>
  <si>
    <t>препод.</t>
  </si>
  <si>
    <t>! НЕ удалять</t>
  </si>
  <si>
    <t>Личное участие в соревнованиях и других  спортивных мероприятиях  *</t>
  </si>
  <si>
    <r>
      <t xml:space="preserve">Повышение квалификации
</t>
    </r>
    <r>
      <rPr>
        <sz val="10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(далее – Прил. № 9)</t>
    </r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</si>
  <si>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Учитель, преподаватель</t>
    </r>
  </si>
  <si>
    <t>В течение одного года пройти обучение по программе повышения квалификации.</t>
  </si>
</sst>
</file>

<file path=xl/styles.xml><?xml version="1.0" encoding="utf-8"?>
<styleSheet xmlns="http://schemas.openxmlformats.org/spreadsheetml/2006/main">
  <numFmts count="2">
    <numFmt numFmtId="171" formatCode="dd/mm/yyyy\ &quot;г.&quot;"/>
    <numFmt numFmtId="172" formatCode="dd/mm/yy;@"/>
  </numFmts>
  <fonts count="145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sz val="10"/>
      <color indexed="18"/>
      <name val="Arial Cyr"/>
      <charset val="204"/>
    </font>
    <font>
      <b/>
      <sz val="12"/>
      <color indexed="18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sz val="10"/>
      <color indexed="17"/>
      <name val="Arial Cyr"/>
      <charset val="204"/>
    </font>
    <font>
      <sz val="10"/>
      <color indexed="20"/>
      <name val="Arial Cyr"/>
      <charset val="204"/>
    </font>
    <font>
      <b/>
      <sz val="11"/>
      <color indexed="20"/>
      <name val="Arial Cyr"/>
      <charset val="204"/>
    </font>
    <font>
      <sz val="10"/>
      <color indexed="57"/>
      <name val="Arial Cyr"/>
      <charset val="204"/>
    </font>
    <font>
      <i/>
      <sz val="11"/>
      <color indexed="62"/>
      <name val="Times New Roman"/>
      <family val="1"/>
      <charset val="204"/>
    </font>
    <font>
      <sz val="11"/>
      <color indexed="62"/>
      <name val="Times New Roman"/>
      <family val="1"/>
      <charset val="204"/>
    </font>
    <font>
      <b/>
      <sz val="11"/>
      <color indexed="62"/>
      <name val="Arial Cyr"/>
      <charset val="204"/>
    </font>
    <font>
      <b/>
      <i/>
      <sz val="10"/>
      <name val="Arial Cyr"/>
      <charset val="204"/>
    </font>
    <font>
      <i/>
      <vertAlign val="superscript"/>
      <sz val="12"/>
      <name val="Times New Roman"/>
      <family val="1"/>
      <charset val="204"/>
    </font>
    <font>
      <sz val="10"/>
      <color indexed="47"/>
      <name val="Arial Cyr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2"/>
      <color indexed="17"/>
      <name val="Arial Cyr"/>
      <charset val="204"/>
    </font>
    <font>
      <b/>
      <sz val="12"/>
      <color indexed="57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Arial Cyr"/>
      <charset val="204"/>
    </font>
    <font>
      <b/>
      <sz val="8"/>
      <color indexed="62"/>
      <name val="Arial Cyr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u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0"/>
      <name val="Arial Cyr"/>
      <charset val="204"/>
    </font>
    <font>
      <b/>
      <u/>
      <sz val="11"/>
      <name val="Times New Roman"/>
      <family val="1"/>
      <charset val="204"/>
    </font>
    <font>
      <sz val="9"/>
      <color indexed="20"/>
      <name val="Arial Cyr"/>
      <charset val="204"/>
    </font>
    <font>
      <b/>
      <sz val="9"/>
      <color indexed="20"/>
      <name val="Arial Cyr"/>
      <charset val="204"/>
    </font>
    <font>
      <i/>
      <sz val="10"/>
      <color indexed="20"/>
      <name val="Arial Cyr"/>
      <charset val="204"/>
    </font>
    <font>
      <u/>
      <sz val="10"/>
      <color indexed="20"/>
      <name val="Arial Cyr"/>
      <charset val="204"/>
    </font>
    <font>
      <b/>
      <sz val="12"/>
      <color indexed="10"/>
      <name val="Arial Cyr"/>
      <charset val="204"/>
    </font>
    <font>
      <sz val="12"/>
      <color indexed="20"/>
      <name val="Arial Cyr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sz val="9"/>
      <color indexed="81"/>
      <name val="Tahoma"/>
      <family val="2"/>
      <charset val="204"/>
    </font>
    <font>
      <b/>
      <i/>
      <sz val="9"/>
      <color indexed="81"/>
      <name val="Tahoma"/>
      <family val="2"/>
      <charset val="204"/>
    </font>
    <font>
      <i/>
      <sz val="10"/>
      <color indexed="12"/>
      <name val="Arial Cyr"/>
      <charset val="204"/>
    </font>
    <font>
      <sz val="8"/>
      <color indexed="2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u/>
      <sz val="10"/>
      <name val="Arial Cyr"/>
      <charset val="204"/>
    </font>
    <font>
      <b/>
      <i/>
      <sz val="10"/>
      <color indexed="10"/>
      <name val="Arial Cyr"/>
      <charset val="204"/>
    </font>
    <font>
      <i/>
      <sz val="10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i/>
      <sz val="11"/>
      <name val="Arial Cyr"/>
      <charset val="204"/>
    </font>
    <font>
      <i/>
      <sz val="12"/>
      <name val="Arial Cyr"/>
      <charset val="204"/>
    </font>
    <font>
      <i/>
      <sz val="9"/>
      <color indexed="81"/>
      <name val="Tahoma"/>
      <family val="2"/>
      <charset val="204"/>
    </font>
    <font>
      <i/>
      <sz val="8"/>
      <color indexed="18"/>
      <name val="Arial Cyr"/>
      <charset val="204"/>
    </font>
    <font>
      <b/>
      <sz val="11"/>
      <color indexed="56"/>
      <name val="Arial Cyr"/>
      <charset val="204"/>
    </font>
    <font>
      <sz val="12"/>
      <color indexed="17"/>
      <name val="Calibri"/>
      <family val="2"/>
      <charset val="204"/>
    </font>
    <font>
      <sz val="12"/>
      <color indexed="10"/>
      <name val="Calibri"/>
      <family val="2"/>
      <charset val="204"/>
    </font>
    <font>
      <i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3"/>
      <color indexed="81"/>
      <name val="Tahoma"/>
      <family val="2"/>
      <charset val="204"/>
    </font>
    <font>
      <sz val="10"/>
      <name val="Adobe Arabic"/>
      <family val="1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color indexed="36"/>
      <name val="Arial"/>
      <family val="2"/>
      <charset val="204"/>
    </font>
    <font>
      <b/>
      <sz val="5"/>
      <name val="Times New Roman"/>
      <family val="1"/>
      <charset val="204"/>
    </font>
    <font>
      <b/>
      <sz val="8"/>
      <name val="Arial Cyr"/>
      <charset val="204"/>
    </font>
    <font>
      <sz val="6"/>
      <color indexed="21"/>
      <name val="Arial Cyr"/>
      <charset val="204"/>
    </font>
    <font>
      <i/>
      <sz val="10"/>
      <name val="Arial"/>
      <family val="2"/>
      <charset val="204"/>
    </font>
    <font>
      <i/>
      <vertAlign val="superscript"/>
      <sz val="10"/>
      <name val="Arial"/>
      <family val="2"/>
      <charset val="204"/>
    </font>
    <font>
      <sz val="9"/>
      <color indexed="22"/>
      <name val="Times New Roman"/>
      <family val="1"/>
      <charset val="204"/>
    </font>
    <font>
      <sz val="8"/>
      <color indexed="22"/>
      <name val="Times New Roman"/>
      <family val="1"/>
      <charset val="204"/>
    </font>
    <font>
      <i/>
      <sz val="10"/>
      <color indexed="56"/>
      <name val="Times New Roman"/>
      <family val="1"/>
      <charset val="204"/>
    </font>
    <font>
      <i/>
      <u/>
      <sz val="9"/>
      <color indexed="81"/>
      <name val="Tahoma"/>
      <family val="2"/>
      <charset val="204"/>
    </font>
    <font>
      <b/>
      <sz val="8"/>
      <color indexed="10"/>
      <name val="Arial Cyr"/>
      <charset val="204"/>
    </font>
    <font>
      <sz val="8"/>
      <color indexed="17"/>
      <name val="Arial Cyr"/>
      <charset val="204"/>
    </font>
    <font>
      <u/>
      <sz val="8"/>
      <color indexed="12"/>
      <name val="Arial Cyr"/>
      <charset val="204"/>
    </font>
    <font>
      <sz val="7"/>
      <name val="Arial Cyr"/>
      <charset val="204"/>
    </font>
    <font>
      <sz val="8"/>
      <color rgb="FF002060"/>
      <name val="Arial Cyr"/>
      <charset val="204"/>
    </font>
    <font>
      <b/>
      <sz val="8"/>
      <color theme="4"/>
      <name val="Arial Cyr"/>
      <charset val="204"/>
    </font>
    <font>
      <sz val="10"/>
      <color rgb="FFFFFF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1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5" fillId="0" borderId="0"/>
    <xf numFmtId="0" fontId="23" fillId="0" borderId="0"/>
  </cellStyleXfs>
  <cellXfs count="1123">
    <xf numFmtId="0" fontId="0" fillId="0" borderId="0" xfId="0"/>
    <xf numFmtId="0" fontId="6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5" fillId="0" borderId="0" xfId="0" applyFont="1" applyBorder="1" applyProtection="1">
      <protection hidden="1"/>
    </xf>
    <xf numFmtId="0" fontId="23" fillId="0" borderId="0" xfId="0" applyFont="1" applyBorder="1" applyProtection="1">
      <protection hidden="1"/>
    </xf>
    <xf numFmtId="0" fontId="5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9" fillId="0" borderId="0" xfId="0" applyFont="1" applyAlignment="1" applyProtection="1">
      <protection hidden="1"/>
    </xf>
    <xf numFmtId="0" fontId="25" fillId="0" borderId="0" xfId="0" applyFont="1" applyAlignment="1" applyProtection="1">
      <protection hidden="1"/>
    </xf>
    <xf numFmtId="0" fontId="29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28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3" fillId="0" borderId="0" xfId="0" applyFont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1" fillId="0" borderId="0" xfId="0" applyFont="1" applyFill="1" applyBorder="1" applyAlignment="1" applyProtection="1">
      <alignment vertical="top"/>
      <protection hidden="1"/>
    </xf>
    <xf numFmtId="0" fontId="23" fillId="0" borderId="0" xfId="0" applyFont="1" applyBorder="1" applyAlignment="1" applyProtection="1">
      <alignment horizontal="left" vertical="top" wrapText="1"/>
      <protection hidden="1"/>
    </xf>
    <xf numFmtId="0" fontId="37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27" fillId="0" borderId="0" xfId="0" applyFont="1" applyBorder="1" applyAlignment="1" applyProtection="1">
      <alignment vertical="top"/>
      <protection hidden="1"/>
    </xf>
    <xf numFmtId="0" fontId="21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top"/>
      <protection hidden="1"/>
    </xf>
    <xf numFmtId="0" fontId="18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16" fillId="0" borderId="0" xfId="0" applyFont="1" applyBorder="1" applyProtection="1">
      <protection hidden="1"/>
    </xf>
    <xf numFmtId="1" fontId="27" fillId="0" borderId="0" xfId="0" applyNumberFormat="1" applyFont="1" applyBorder="1" applyAlignment="1" applyProtection="1">
      <alignment horizontal="left"/>
      <protection hidden="1"/>
    </xf>
    <xf numFmtId="0" fontId="17" fillId="0" borderId="0" xfId="0" applyFont="1" applyBorder="1" applyAlignment="1" applyProtection="1">
      <alignment vertical="top"/>
      <protection hidden="1"/>
    </xf>
    <xf numFmtId="0" fontId="14" fillId="0" borderId="0" xfId="0" applyFont="1" applyBorder="1" applyAlignment="1" applyProtection="1">
      <alignment vertical="top"/>
      <protection hidden="1"/>
    </xf>
    <xf numFmtId="0" fontId="32" fillId="0" borderId="0" xfId="0" applyFont="1" applyBorder="1" applyAlignment="1" applyProtection="1">
      <alignment vertical="top" wrapText="1"/>
      <protection hidden="1"/>
    </xf>
    <xf numFmtId="0" fontId="28" fillId="0" borderId="0" xfId="0" applyFont="1" applyAlignment="1" applyProtection="1">
      <protection hidden="1"/>
    </xf>
    <xf numFmtId="0" fontId="40" fillId="0" borderId="0" xfId="0" applyFont="1" applyAlignment="1" applyProtection="1">
      <protection hidden="1"/>
    </xf>
    <xf numFmtId="1" fontId="27" fillId="0" borderId="0" xfId="0" applyNumberFormat="1" applyFont="1" applyBorder="1" applyAlignment="1" applyProtection="1">
      <alignment horizontal="right"/>
      <protection hidden="1"/>
    </xf>
    <xf numFmtId="1" fontId="19" fillId="0" borderId="0" xfId="0" applyNumberFormat="1" applyFont="1" applyBorder="1" applyAlignment="1" applyProtection="1">
      <alignment horizontal="center"/>
      <protection hidden="1"/>
    </xf>
    <xf numFmtId="1" fontId="23" fillId="0" borderId="0" xfId="0" applyNumberFormat="1" applyFont="1" applyBorder="1" applyAlignment="1" applyProtection="1">
      <alignment horizontal="right"/>
      <protection hidden="1"/>
    </xf>
    <xf numFmtId="0" fontId="31" fillId="0" borderId="0" xfId="0" applyFont="1" applyBorder="1" applyAlignment="1" applyProtection="1">
      <alignment horizontal="center" vertical="top"/>
      <protection hidden="1"/>
    </xf>
    <xf numFmtId="0" fontId="23" fillId="0" borderId="0" xfId="0" applyFont="1" applyBorder="1" applyAlignment="1" applyProtection="1">
      <alignment horizontal="left" vertical="top"/>
      <protection hidden="1"/>
    </xf>
    <xf numFmtId="0" fontId="36" fillId="3" borderId="0" xfId="3" applyFont="1" applyFill="1" applyBorder="1" applyAlignment="1" applyProtection="1">
      <alignment vertical="center"/>
      <protection hidden="1"/>
    </xf>
    <xf numFmtId="0" fontId="36" fillId="4" borderId="0" xfId="3" applyFont="1" applyFill="1" applyBorder="1" applyAlignment="1" applyProtection="1">
      <alignment vertical="center"/>
      <protection hidden="1"/>
    </xf>
    <xf numFmtId="0" fontId="36" fillId="5" borderId="0" xfId="3" applyFont="1" applyFill="1" applyBorder="1" applyAlignment="1" applyProtection="1">
      <alignment vertical="center"/>
      <protection hidden="1"/>
    </xf>
    <xf numFmtId="0" fontId="34" fillId="0" borderId="0" xfId="0" applyFont="1" applyProtection="1">
      <protection hidden="1"/>
    </xf>
    <xf numFmtId="0" fontId="5" fillId="0" borderId="0" xfId="0" applyFont="1" applyFill="1" applyBorder="1" applyAlignment="1" applyProtection="1">
      <alignment horizontal="left" vertical="top" indent="1"/>
      <protection hidden="1"/>
    </xf>
    <xf numFmtId="0" fontId="24" fillId="0" borderId="0" xfId="0" applyFont="1" applyFill="1" applyBorder="1" applyAlignment="1" applyProtection="1">
      <alignment vertical="top"/>
      <protection hidden="1"/>
    </xf>
    <xf numFmtId="0" fontId="29" fillId="0" borderId="0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3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1" fillId="0" borderId="0" xfId="0" applyFont="1" applyBorder="1" applyAlignment="1" applyProtection="1">
      <alignment horizontal="left" vertical="top"/>
      <protection hidden="1"/>
    </xf>
    <xf numFmtId="0" fontId="18" fillId="0" borderId="0" xfId="0" applyFont="1" applyBorder="1" applyAlignment="1" applyProtection="1">
      <alignment horizontal="left"/>
      <protection hidden="1"/>
    </xf>
    <xf numFmtId="0" fontId="40" fillId="0" borderId="0" xfId="0" applyFont="1" applyAlignment="1" applyProtection="1">
      <alignment horizontal="left"/>
      <protection hidden="1"/>
    </xf>
    <xf numFmtId="0" fontId="32" fillId="0" borderId="0" xfId="0" applyFont="1" applyBorder="1" applyAlignment="1" applyProtection="1">
      <alignment horizontal="left" vertical="top" wrapText="1"/>
      <protection hidden="1"/>
    </xf>
    <xf numFmtId="0" fontId="46" fillId="0" borderId="0" xfId="0" applyFont="1" applyProtection="1">
      <protection hidden="1"/>
    </xf>
    <xf numFmtId="0" fontId="47" fillId="0" borderId="0" xfId="0" applyFont="1" applyProtection="1">
      <protection hidden="1"/>
    </xf>
    <xf numFmtId="0" fontId="48" fillId="0" borderId="0" xfId="0" applyFont="1" applyFill="1" applyBorder="1" applyAlignment="1" applyProtection="1">
      <alignment vertical="top"/>
    </xf>
    <xf numFmtId="0" fontId="49" fillId="0" borderId="0" xfId="0" applyFont="1" applyProtection="1">
      <protection hidden="1"/>
    </xf>
    <xf numFmtId="0" fontId="0" fillId="6" borderId="0" xfId="0" applyFill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6" borderId="0" xfId="0" applyFill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45" fillId="0" borderId="4" xfId="0" applyFont="1" applyBorder="1" applyAlignment="1" applyProtection="1">
      <alignment horizontal="right" vertical="center"/>
      <protection hidden="1"/>
    </xf>
    <xf numFmtId="0" fontId="47" fillId="0" borderId="0" xfId="0" applyFont="1" applyAlignment="1" applyProtection="1">
      <alignment horizont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24" fillId="6" borderId="6" xfId="0" applyFont="1" applyFill="1" applyBorder="1" applyAlignment="1" applyProtection="1">
      <alignment horizontal="left" vertical="top" indent="1"/>
      <protection locked="0"/>
    </xf>
    <xf numFmtId="0" fontId="24" fillId="3" borderId="6" xfId="0" applyFont="1" applyFill="1" applyBorder="1" applyAlignment="1" applyProtection="1">
      <alignment horizontal="left" vertical="top" indent="1"/>
      <protection locked="0"/>
    </xf>
    <xf numFmtId="0" fontId="21" fillId="3" borderId="6" xfId="0" applyFont="1" applyFill="1" applyBorder="1" applyAlignment="1" applyProtection="1">
      <alignment horizontal="center" vertical="top"/>
      <protection locked="0"/>
    </xf>
    <xf numFmtId="1" fontId="20" fillId="6" borderId="6" xfId="0" applyNumberFormat="1" applyFont="1" applyFill="1" applyBorder="1" applyAlignment="1" applyProtection="1">
      <alignment horizontal="center"/>
      <protection locked="0"/>
    </xf>
    <xf numFmtId="1" fontId="20" fillId="6" borderId="6" xfId="0" applyNumberFormat="1" applyFont="1" applyFill="1" applyBorder="1" applyAlignment="1" applyProtection="1">
      <alignment horizontal="left"/>
      <protection locked="0"/>
    </xf>
    <xf numFmtId="0" fontId="51" fillId="0" borderId="0" xfId="0" applyFont="1" applyFill="1" applyBorder="1" applyAlignment="1" applyProtection="1">
      <alignment horizontal="left" vertical="top" indent="1"/>
      <protection hidden="1"/>
    </xf>
    <xf numFmtId="0" fontId="0" fillId="0" borderId="0" xfId="0" applyFill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24" fillId="0" borderId="0" xfId="0" applyFont="1" applyFill="1" applyBorder="1" applyAlignment="1" applyProtection="1">
      <alignment horizontal="left" vertical="top" indent="1"/>
      <protection hidden="1"/>
    </xf>
    <xf numFmtId="0" fontId="21" fillId="0" borderId="0" xfId="0" applyFont="1" applyFill="1" applyBorder="1" applyAlignment="1" applyProtection="1">
      <alignment horizontal="center" vertical="top"/>
      <protection hidden="1"/>
    </xf>
    <xf numFmtId="0" fontId="55" fillId="0" borderId="0" xfId="0" applyFont="1" applyFill="1" applyBorder="1" applyProtection="1">
      <protection hidden="1"/>
    </xf>
    <xf numFmtId="0" fontId="55" fillId="0" borderId="0" xfId="0" applyFont="1" applyFill="1" applyBorder="1" applyAlignment="1" applyProtection="1">
      <alignment horizontal="right" vertical="center"/>
      <protection hidden="1"/>
    </xf>
    <xf numFmtId="0" fontId="47" fillId="0" borderId="0" xfId="0" applyFont="1" applyFill="1" applyProtection="1">
      <protection hidden="1"/>
    </xf>
    <xf numFmtId="0" fontId="46" fillId="0" borderId="0" xfId="0" applyFont="1" applyFill="1" applyProtection="1">
      <protection hidden="1"/>
    </xf>
    <xf numFmtId="0" fontId="49" fillId="0" borderId="0" xfId="0" applyFont="1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59" fillId="0" borderId="0" xfId="0" applyFont="1" applyProtection="1">
      <protection hidden="1"/>
    </xf>
    <xf numFmtId="0" fontId="60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left"/>
      <protection hidden="1"/>
    </xf>
    <xf numFmtId="0" fontId="61" fillId="0" borderId="0" xfId="0" applyFont="1" applyProtection="1">
      <protection hidden="1"/>
    </xf>
    <xf numFmtId="0" fontId="61" fillId="0" borderId="0" xfId="0" applyFont="1" applyAlignment="1" applyProtection="1">
      <alignment horizontal="right" vertical="center"/>
      <protection hidden="1"/>
    </xf>
    <xf numFmtId="0" fontId="61" fillId="0" borderId="0" xfId="0" applyFont="1" applyAlignment="1" applyProtection="1">
      <alignment horizontal="left"/>
      <protection hidden="1"/>
    </xf>
    <xf numFmtId="0" fontId="38" fillId="0" borderId="0" xfId="0" applyFont="1" applyProtection="1">
      <protection hidden="1"/>
    </xf>
    <xf numFmtId="0" fontId="38" fillId="0" borderId="0" xfId="0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horizontal="left"/>
      <protection hidden="1"/>
    </xf>
    <xf numFmtId="0" fontId="68" fillId="0" borderId="0" xfId="0" applyFont="1" applyFill="1" applyBorder="1" applyAlignment="1" applyProtection="1">
      <alignment horizontal="left" vertical="top" indent="1"/>
      <protection hidden="1"/>
    </xf>
    <xf numFmtId="3" fontId="69" fillId="0" borderId="0" xfId="0" applyNumberFormat="1" applyFont="1" applyFill="1" applyBorder="1" applyAlignment="1" applyProtection="1">
      <alignment horizontal="left" vertical="top" indent="1"/>
      <protection hidden="1"/>
    </xf>
    <xf numFmtId="3" fontId="69" fillId="0" borderId="0" xfId="0" applyNumberFormat="1" applyFont="1" applyFill="1" applyBorder="1" applyAlignment="1" applyProtection="1">
      <alignment vertical="top"/>
      <protection hidden="1"/>
    </xf>
    <xf numFmtId="3" fontId="70" fillId="0" borderId="0" xfId="0" applyNumberFormat="1" applyFont="1" applyFill="1" applyBorder="1" applyAlignment="1" applyProtection="1">
      <alignment horizontal="left" vertical="top" indent="1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21" fillId="6" borderId="6" xfId="0" applyFont="1" applyFill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left" vertical="top" indent="1"/>
      <protection hidden="1"/>
    </xf>
    <xf numFmtId="0" fontId="5" fillId="0" borderId="0" xfId="0" applyFont="1" applyFill="1" applyBorder="1" applyAlignment="1" applyProtection="1">
      <alignment horizontal="left" vertical="top" wrapText="1" indent="1"/>
      <protection hidden="1"/>
    </xf>
    <xf numFmtId="0" fontId="12" fillId="0" borderId="0" xfId="0" applyFont="1" applyBorder="1" applyAlignment="1" applyProtection="1">
      <protection hidden="1"/>
    </xf>
    <xf numFmtId="1" fontId="17" fillId="0" borderId="0" xfId="0" applyNumberFormat="1" applyFont="1" applyBorder="1" applyAlignment="1" applyProtection="1">
      <alignment horizontal="left"/>
      <protection hidden="1"/>
    </xf>
    <xf numFmtId="0" fontId="58" fillId="0" borderId="0" xfId="1" applyFont="1" applyFill="1" applyAlignment="1" applyProtection="1">
      <alignment vertical="center"/>
      <protection hidden="1"/>
    </xf>
    <xf numFmtId="0" fontId="27" fillId="0" borderId="0" xfId="0" applyFont="1" applyFill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30" fillId="0" borderId="0" xfId="0" applyFont="1" applyFill="1" applyBorder="1" applyProtection="1">
      <protection hidden="1"/>
    </xf>
    <xf numFmtId="0" fontId="21" fillId="4" borderId="2" xfId="0" applyFont="1" applyFill="1" applyBorder="1" applyAlignment="1" applyProtection="1">
      <alignment horizontal="center" vertical="top"/>
      <protection hidden="1"/>
    </xf>
    <xf numFmtId="0" fontId="21" fillId="0" borderId="1" xfId="0" applyFont="1" applyFill="1" applyBorder="1" applyAlignment="1" applyProtection="1">
      <alignment horizontal="center" vertical="top"/>
      <protection hidden="1"/>
    </xf>
    <xf numFmtId="0" fontId="75" fillId="0" borderId="0" xfId="0" applyFont="1" applyBorder="1" applyProtection="1">
      <protection hidden="1"/>
    </xf>
    <xf numFmtId="0" fontId="76" fillId="0" borderId="0" xfId="0" applyFont="1" applyFill="1" applyBorder="1" applyAlignment="1" applyProtection="1">
      <alignment horizontal="left" vertical="top" indent="1"/>
      <protection hidden="1"/>
    </xf>
    <xf numFmtId="0" fontId="74" fillId="0" borderId="0" xfId="0" applyFont="1" applyFill="1" applyBorder="1" applyAlignment="1" applyProtection="1">
      <alignment vertical="top"/>
      <protection hidden="1"/>
    </xf>
    <xf numFmtId="0" fontId="5" fillId="0" borderId="0" xfId="0" applyFont="1" applyFill="1" applyBorder="1" applyAlignment="1" applyProtection="1">
      <alignment horizontal="right" vertical="top" indent="1"/>
      <protection hidden="1"/>
    </xf>
    <xf numFmtId="1" fontId="24" fillId="6" borderId="7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hidden="1"/>
    </xf>
    <xf numFmtId="0" fontId="46" fillId="0" borderId="0" xfId="0" applyFont="1" applyBorder="1" applyProtection="1">
      <protection hidden="1"/>
    </xf>
    <xf numFmtId="0" fontId="24" fillId="6" borderId="7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left"/>
      <protection hidden="1"/>
    </xf>
    <xf numFmtId="0" fontId="21" fillId="0" borderId="2" xfId="0" applyFont="1" applyFill="1" applyBorder="1" applyAlignment="1" applyProtection="1">
      <alignment vertical="top"/>
      <protection hidden="1"/>
    </xf>
    <xf numFmtId="0" fontId="47" fillId="0" borderId="1" xfId="0" applyFont="1" applyBorder="1" applyAlignment="1" applyProtection="1">
      <alignment horizontal="right"/>
      <protection hidden="1"/>
    </xf>
    <xf numFmtId="0" fontId="77" fillId="0" borderId="0" xfId="0" applyFont="1" applyBorder="1" applyProtection="1">
      <protection hidden="1"/>
    </xf>
    <xf numFmtId="0" fontId="48" fillId="0" borderId="6" xfId="0" applyFont="1" applyBorder="1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49" fillId="0" borderId="0" xfId="0" applyFont="1" applyBorder="1" applyProtection="1">
      <protection hidden="1"/>
    </xf>
    <xf numFmtId="0" fontId="47" fillId="0" borderId="0" xfId="0" applyFont="1" applyFill="1" applyAlignment="1" applyProtection="1">
      <alignment horizontal="center"/>
      <protection hidden="1"/>
    </xf>
    <xf numFmtId="0" fontId="49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29" fillId="4" borderId="2" xfId="0" applyFont="1" applyFill="1" applyBorder="1" applyAlignment="1" applyProtection="1">
      <alignment horizontal="center" vertical="top" wrapText="1"/>
      <protection hidden="1"/>
    </xf>
    <xf numFmtId="0" fontId="29" fillId="7" borderId="1" xfId="0" applyFont="1" applyFill="1" applyBorder="1" applyAlignment="1" applyProtection="1">
      <alignment horizontal="center" vertical="top" wrapText="1"/>
      <protection hidden="1"/>
    </xf>
    <xf numFmtId="0" fontId="21" fillId="7" borderId="0" xfId="0" applyFont="1" applyFill="1" applyBorder="1" applyAlignment="1" applyProtection="1">
      <alignment horizontal="center" vertical="top"/>
      <protection hidden="1"/>
    </xf>
    <xf numFmtId="0" fontId="29" fillId="7" borderId="2" xfId="0" applyFont="1" applyFill="1" applyBorder="1" applyAlignment="1" applyProtection="1">
      <alignment horizontal="center" vertical="top" wrapText="1"/>
      <protection hidden="1"/>
    </xf>
    <xf numFmtId="0" fontId="27" fillId="0" borderId="7" xfId="0" applyFont="1" applyBorder="1" applyAlignment="1" applyProtection="1">
      <alignment horizontal="left"/>
      <protection hidden="1"/>
    </xf>
    <xf numFmtId="0" fontId="47" fillId="0" borderId="0" xfId="0" applyFont="1" applyBorder="1" applyProtection="1">
      <protection hidden="1"/>
    </xf>
    <xf numFmtId="0" fontId="21" fillId="0" borderId="2" xfId="0" applyFont="1" applyFill="1" applyBorder="1" applyAlignment="1" applyProtection="1">
      <alignment horizontal="center" vertical="top"/>
      <protection hidden="1"/>
    </xf>
    <xf numFmtId="0" fontId="46" fillId="0" borderId="0" xfId="0" applyFont="1" applyAlignment="1" applyProtection="1">
      <alignment horizontal="left"/>
      <protection hidden="1"/>
    </xf>
    <xf numFmtId="0" fontId="47" fillId="0" borderId="0" xfId="0" applyFont="1" applyBorder="1" applyAlignment="1" applyProtection="1">
      <alignment horizontal="center"/>
      <protection hidden="1"/>
    </xf>
    <xf numFmtId="0" fontId="46" fillId="0" borderId="0" xfId="0" applyFont="1" applyBorder="1" applyAlignment="1" applyProtection="1">
      <alignment horizontal="left"/>
      <protection hidden="1"/>
    </xf>
    <xf numFmtId="0" fontId="0" fillId="0" borderId="2" xfId="0" applyFill="1" applyBorder="1" applyProtection="1">
      <protection hidden="1"/>
    </xf>
    <xf numFmtId="0" fontId="5" fillId="0" borderId="1" xfId="0" applyFont="1" applyBorder="1" applyAlignment="1" applyProtection="1">
      <alignment horizontal="left" vertical="top" indent="5"/>
      <protection hidden="1"/>
    </xf>
    <xf numFmtId="0" fontId="21" fillId="0" borderId="1" xfId="0" applyFont="1" applyBorder="1" applyAlignment="1" applyProtection="1">
      <alignment horizontal="left" vertical="top"/>
      <protection hidden="1"/>
    </xf>
    <xf numFmtId="0" fontId="5" fillId="0" borderId="2" xfId="0" applyFont="1" applyBorder="1" applyProtection="1">
      <protection hidden="1"/>
    </xf>
    <xf numFmtId="0" fontId="5" fillId="0" borderId="1" xfId="0" applyFont="1" applyBorder="1" applyAlignment="1" applyProtection="1">
      <alignment horizontal="left" vertical="top" indent="1"/>
      <protection hidden="1"/>
    </xf>
    <xf numFmtId="0" fontId="24" fillId="0" borderId="2" xfId="0" applyFont="1" applyFill="1" applyBorder="1" applyAlignment="1" applyProtection="1">
      <alignment horizontal="left" vertical="top" indent="1"/>
      <protection locked="0"/>
    </xf>
    <xf numFmtId="0" fontId="12" fillId="0" borderId="2" xfId="0" applyFont="1" applyFill="1" applyBorder="1" applyAlignment="1" applyProtection="1">
      <protection hidden="1"/>
    </xf>
    <xf numFmtId="0" fontId="5" fillId="0" borderId="1" xfId="0" applyFont="1" applyBorder="1" applyAlignment="1" applyProtection="1">
      <alignment horizontal="left" indent="1"/>
      <protection hidden="1"/>
    </xf>
    <xf numFmtId="0" fontId="5" fillId="0" borderId="1" xfId="0" applyFont="1" applyFill="1" applyBorder="1" applyAlignment="1" applyProtection="1">
      <alignment horizontal="left" vertical="top"/>
      <protection hidden="1"/>
    </xf>
    <xf numFmtId="0" fontId="24" fillId="0" borderId="1" xfId="0" applyFont="1" applyFill="1" applyBorder="1" applyAlignment="1" applyProtection="1">
      <alignment horizontal="right"/>
      <protection hidden="1"/>
    </xf>
    <xf numFmtId="1" fontId="17" fillId="0" borderId="2" xfId="0" applyNumberFormat="1" applyFont="1" applyFill="1" applyBorder="1" applyAlignment="1" applyProtection="1">
      <alignment horizontal="left"/>
      <protection hidden="1"/>
    </xf>
    <xf numFmtId="0" fontId="0" fillId="0" borderId="8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Fill="1" applyBorder="1" applyProtection="1">
      <protection hidden="1"/>
    </xf>
    <xf numFmtId="0" fontId="27" fillId="0" borderId="0" xfId="0" applyFont="1" applyBorder="1" applyProtection="1">
      <protection hidden="1"/>
    </xf>
    <xf numFmtId="0" fontId="16" fillId="0" borderId="0" xfId="0" applyFont="1" applyBorder="1" applyAlignment="1" applyProtection="1">
      <alignment horizontal="center" vertical="distributed"/>
      <protection hidden="1"/>
    </xf>
    <xf numFmtId="0" fontId="0" fillId="0" borderId="0" xfId="0" applyBorder="1" applyAlignment="1" applyProtection="1">
      <alignment vertical="distributed"/>
      <protection hidden="1"/>
    </xf>
    <xf numFmtId="0" fontId="0" fillId="0" borderId="2" xfId="0" applyBorder="1" applyAlignment="1" applyProtection="1">
      <alignment vertical="distributed"/>
      <protection hidden="1"/>
    </xf>
    <xf numFmtId="0" fontId="49" fillId="0" borderId="0" xfId="0" applyFont="1" applyAlignment="1" applyProtection="1">
      <alignment vertical="distributed"/>
      <protection hidden="1"/>
    </xf>
    <xf numFmtId="0" fontId="0" fillId="0" borderId="0" xfId="0" applyAlignment="1" applyProtection="1">
      <alignment vertical="distributed"/>
      <protection hidden="1"/>
    </xf>
    <xf numFmtId="0" fontId="53" fillId="0" borderId="1" xfId="0" applyFont="1" applyBorder="1" applyAlignment="1" applyProtection="1">
      <alignment horizontal="left" vertical="top" wrapText="1" indent="1"/>
      <protection hidden="1"/>
    </xf>
    <xf numFmtId="0" fontId="53" fillId="0" borderId="0" xfId="0" applyFont="1" applyBorder="1" applyAlignment="1" applyProtection="1">
      <alignment horizontal="left" vertical="top" wrapText="1" indent="1"/>
      <protection hidden="1"/>
    </xf>
    <xf numFmtId="0" fontId="53" fillId="0" borderId="2" xfId="0" applyFont="1" applyBorder="1" applyAlignment="1" applyProtection="1">
      <alignment horizontal="left" vertical="top" wrapText="1" indent="1"/>
      <protection hidden="1"/>
    </xf>
    <xf numFmtId="0" fontId="80" fillId="8" borderId="2" xfId="0" applyFont="1" applyFill="1" applyBorder="1" applyProtection="1">
      <protection hidden="1"/>
    </xf>
    <xf numFmtId="0" fontId="58" fillId="0" borderId="0" xfId="1" applyFont="1" applyFill="1" applyBorder="1" applyAlignment="1" applyProtection="1">
      <alignment horizontal="center" vertical="center"/>
      <protection hidden="1"/>
    </xf>
    <xf numFmtId="0" fontId="50" fillId="0" borderId="1" xfId="0" applyFont="1" applyFill="1" applyBorder="1" applyAlignment="1" applyProtection="1">
      <alignment horizontal="left" vertical="top" indent="1"/>
      <protection hidden="1"/>
    </xf>
    <xf numFmtId="0" fontId="67" fillId="0" borderId="1" xfId="0" applyFont="1" applyFill="1" applyBorder="1" applyAlignment="1" applyProtection="1">
      <alignment horizontal="left" vertical="top" indent="1"/>
      <protection hidden="1"/>
    </xf>
    <xf numFmtId="0" fontId="82" fillId="0" borderId="0" xfId="0" applyFont="1" applyProtection="1">
      <protection hidden="1"/>
    </xf>
    <xf numFmtId="0" fontId="83" fillId="6" borderId="0" xfId="0" applyFont="1" applyFill="1" applyBorder="1" applyProtection="1">
      <protection hidden="1"/>
    </xf>
    <xf numFmtId="0" fontId="77" fillId="0" borderId="0" xfId="0" applyFont="1" applyAlignment="1" applyProtection="1">
      <alignment horizontal="right"/>
      <protection hidden="1"/>
    </xf>
    <xf numFmtId="0" fontId="63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34" fillId="0" borderId="0" xfId="0" applyFont="1" applyAlignment="1" applyProtection="1">
      <protection hidden="1"/>
    </xf>
    <xf numFmtId="0" fontId="34" fillId="0" borderId="0" xfId="0" applyFont="1" applyBorder="1" applyAlignment="1" applyProtection="1"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5" fillId="0" borderId="0" xfId="0" applyFont="1" applyBorder="1" applyAlignme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34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87" fillId="0" borderId="0" xfId="0" applyFont="1" applyBorder="1" applyAlignment="1" applyProtection="1">
      <alignment vertical="top"/>
      <protection hidden="1"/>
    </xf>
    <xf numFmtId="0" fontId="88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64" fillId="0" borderId="9" xfId="0" applyFont="1" applyBorder="1" applyAlignment="1" applyProtection="1">
      <protection hidden="1"/>
    </xf>
    <xf numFmtId="0" fontId="23" fillId="0" borderId="0" xfId="0" applyFont="1" applyBorder="1" applyAlignment="1" applyProtection="1">
      <alignment vertical="top"/>
      <protection hidden="1"/>
    </xf>
    <xf numFmtId="1" fontId="23" fillId="0" borderId="0" xfId="0" applyNumberFormat="1" applyFont="1" applyBorder="1" applyAlignment="1" applyProtection="1">
      <protection hidden="1"/>
    </xf>
    <xf numFmtId="0" fontId="30" fillId="0" borderId="0" xfId="0" applyFont="1" applyFill="1" applyAlignment="1" applyProtection="1">
      <alignment vertical="top"/>
      <protection hidden="1"/>
    </xf>
    <xf numFmtId="0" fontId="5" fillId="0" borderId="0" xfId="0" applyFont="1" applyFill="1" applyAlignment="1" applyProtection="1">
      <alignment vertical="top"/>
      <protection hidden="1"/>
    </xf>
    <xf numFmtId="0" fontId="34" fillId="0" borderId="0" xfId="0" applyFont="1" applyFill="1" applyAlignment="1" applyProtection="1">
      <alignment vertical="top"/>
      <protection hidden="1"/>
    </xf>
    <xf numFmtId="0" fontId="57" fillId="0" borderId="0" xfId="0" applyFont="1" applyAlignment="1" applyProtection="1">
      <alignment vertical="top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86" fillId="0" borderId="0" xfId="0" applyFont="1" applyProtection="1">
      <protection hidden="1"/>
    </xf>
    <xf numFmtId="0" fontId="89" fillId="6" borderId="0" xfId="0" applyFont="1" applyFill="1" applyBorder="1" applyAlignment="1" applyProtection="1">
      <alignment vertical="center"/>
      <protection hidden="1"/>
    </xf>
    <xf numFmtId="0" fontId="89" fillId="0" borderId="2" xfId="0" applyFont="1" applyBorder="1" applyAlignment="1" applyProtection="1">
      <alignment horizontal="right" vertical="center"/>
      <protection hidden="1"/>
    </xf>
    <xf numFmtId="0" fontId="89" fillId="2" borderId="10" xfId="0" applyFont="1" applyFill="1" applyBorder="1" applyAlignment="1" applyProtection="1">
      <alignment vertical="center"/>
      <protection hidden="1"/>
    </xf>
    <xf numFmtId="0" fontId="89" fillId="2" borderId="11" xfId="0" applyFont="1" applyFill="1" applyBorder="1" applyAlignment="1" applyProtection="1">
      <alignment vertical="center"/>
      <protection hidden="1"/>
    </xf>
    <xf numFmtId="0" fontId="89" fillId="2" borderId="12" xfId="0" applyFont="1" applyFill="1" applyBorder="1" applyAlignment="1" applyProtection="1">
      <alignment vertical="center"/>
      <protection hidden="1"/>
    </xf>
    <xf numFmtId="0" fontId="89" fillId="2" borderId="11" xfId="0" applyFont="1" applyFill="1" applyBorder="1" applyAlignment="1" applyProtection="1">
      <protection hidden="1"/>
    </xf>
    <xf numFmtId="0" fontId="89" fillId="6" borderId="8" xfId="0" applyFont="1" applyFill="1" applyBorder="1" applyAlignment="1" applyProtection="1">
      <alignment vertical="center"/>
      <protection hidden="1"/>
    </xf>
    <xf numFmtId="0" fontId="89" fillId="6" borderId="11" xfId="0" applyFont="1" applyFill="1" applyBorder="1" applyAlignment="1" applyProtection="1">
      <protection hidden="1"/>
    </xf>
    <xf numFmtId="0" fontId="90" fillId="3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/>
      <protection hidden="1"/>
    </xf>
    <xf numFmtId="0" fontId="0" fillId="6" borderId="4" xfId="0" applyFill="1" applyBorder="1" applyProtection="1">
      <protection hidden="1"/>
    </xf>
    <xf numFmtId="0" fontId="38" fillId="0" borderId="9" xfId="0" applyFont="1" applyBorder="1" applyProtection="1">
      <protection hidden="1"/>
    </xf>
    <xf numFmtId="0" fontId="29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4" fillId="0" borderId="0" xfId="0" applyFont="1" applyBorder="1" applyAlignment="1" applyProtection="1">
      <alignment horizontal="left" vertical="top"/>
      <protection hidden="1"/>
    </xf>
    <xf numFmtId="0" fontId="15" fillId="5" borderId="12" xfId="1" applyFill="1" applyBorder="1" applyAlignment="1" applyProtection="1">
      <alignment vertical="top"/>
      <protection hidden="1"/>
    </xf>
    <xf numFmtId="0" fontId="5" fillId="5" borderId="12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4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4" fillId="5" borderId="12" xfId="0" applyFont="1" applyFill="1" applyBorder="1" applyAlignment="1" applyProtection="1">
      <alignment vertical="top"/>
      <protection hidden="1"/>
    </xf>
    <xf numFmtId="0" fontId="0" fillId="5" borderId="12" xfId="0" applyFill="1" applyBorder="1" applyAlignment="1" applyProtection="1">
      <protection hidden="1"/>
    </xf>
    <xf numFmtId="0" fontId="34" fillId="5" borderId="12" xfId="0" applyFont="1" applyFill="1" applyBorder="1" applyAlignment="1" applyProtection="1">
      <alignment vertical="top"/>
      <protection hidden="1"/>
    </xf>
    <xf numFmtId="14" fontId="21" fillId="5" borderId="12" xfId="0" applyNumberFormat="1" applyFont="1" applyFill="1" applyBorder="1" applyAlignment="1" applyProtection="1">
      <alignment vertical="top"/>
      <protection hidden="1"/>
    </xf>
    <xf numFmtId="0" fontId="21" fillId="5" borderId="12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2" xfId="0" applyFill="1" applyBorder="1" applyProtection="1">
      <protection hidden="1"/>
    </xf>
    <xf numFmtId="0" fontId="5" fillId="5" borderId="9" xfId="0" applyFont="1" applyFill="1" applyBorder="1" applyAlignment="1" applyProtection="1">
      <alignment vertical="top"/>
      <protection hidden="1"/>
    </xf>
    <xf numFmtId="0" fontId="0" fillId="5" borderId="9" xfId="0" applyFill="1" applyBorder="1" applyProtection="1">
      <protection hidden="1"/>
    </xf>
    <xf numFmtId="0" fontId="34" fillId="5" borderId="9" xfId="0" applyFont="1" applyFill="1" applyBorder="1" applyAlignment="1" applyProtection="1">
      <alignment vertical="top"/>
      <protection hidden="1"/>
    </xf>
    <xf numFmtId="0" fontId="62" fillId="0" borderId="0" xfId="0" applyFont="1" applyAlignment="1" applyProtection="1">
      <alignment vertical="top" wrapText="1"/>
      <protection hidden="1"/>
    </xf>
    <xf numFmtId="0" fontId="58" fillId="0" borderId="0" xfId="1" applyFont="1" applyFill="1" applyBorder="1" applyAlignment="1" applyProtection="1">
      <alignment horizontal="center" vertical="top"/>
      <protection hidden="1"/>
    </xf>
    <xf numFmtId="0" fontId="23" fillId="0" borderId="0" xfId="0" applyFont="1" applyProtection="1">
      <protection hidden="1"/>
    </xf>
    <xf numFmtId="0" fontId="23" fillId="0" borderId="0" xfId="0" applyFont="1" applyFill="1" applyProtection="1">
      <protection hidden="1"/>
    </xf>
    <xf numFmtId="0" fontId="62" fillId="0" borderId="0" xfId="0" applyFont="1" applyFill="1" applyAlignment="1" applyProtection="1">
      <alignment vertical="top" wrapText="1"/>
      <protection hidden="1"/>
    </xf>
    <xf numFmtId="0" fontId="56" fillId="5" borderId="0" xfId="0" applyFont="1" applyFill="1" applyBorder="1" applyAlignment="1" applyProtection="1">
      <alignment vertical="top"/>
      <protection hidden="1"/>
    </xf>
    <xf numFmtId="0" fontId="91" fillId="0" borderId="0" xfId="0" applyFont="1" applyAlignment="1" applyProtection="1">
      <alignment vertical="top"/>
      <protection hidden="1"/>
    </xf>
    <xf numFmtId="0" fontId="91" fillId="0" borderId="0" xfId="0" applyFont="1" applyBorder="1" applyAlignment="1" applyProtection="1">
      <alignment vertical="top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11" fillId="0" borderId="0" xfId="0" applyFont="1" applyBorder="1" applyProtection="1">
      <protection hidden="1"/>
    </xf>
    <xf numFmtId="0" fontId="29" fillId="0" borderId="0" xfId="0" applyFont="1" applyProtection="1">
      <protection hidden="1"/>
    </xf>
    <xf numFmtId="0" fontId="29" fillId="9" borderId="0" xfId="0" applyFont="1" applyFill="1" applyAlignment="1" applyProtection="1">
      <alignment horizontal="right" vertical="center"/>
      <protection hidden="1"/>
    </xf>
    <xf numFmtId="0" fontId="29" fillId="9" borderId="4" xfId="0" applyFont="1" applyFill="1" applyBorder="1" applyAlignment="1" applyProtection="1">
      <alignment horizontal="right" vertical="center"/>
      <protection hidden="1"/>
    </xf>
    <xf numFmtId="0" fontId="44" fillId="0" borderId="0" xfId="0" applyFont="1" applyProtection="1">
      <protection hidden="1"/>
    </xf>
    <xf numFmtId="0" fontId="1" fillId="9" borderId="0" xfId="0" applyFont="1" applyFill="1" applyAlignment="1" applyProtection="1">
      <alignment horizontal="right" vertical="center"/>
      <protection hidden="1"/>
    </xf>
    <xf numFmtId="0" fontId="1" fillId="9" borderId="4" xfId="0" applyFont="1" applyFill="1" applyBorder="1" applyAlignment="1" applyProtection="1">
      <alignment horizontal="right" vertical="center"/>
      <protection hidden="1"/>
    </xf>
    <xf numFmtId="0" fontId="92" fillId="0" borderId="0" xfId="0" applyFont="1" applyProtection="1">
      <protection hidden="1"/>
    </xf>
    <xf numFmtId="0" fontId="85" fillId="0" borderId="0" xfId="0" applyFont="1" applyAlignment="1" applyProtection="1">
      <alignment vertical="top"/>
      <protection hidden="1"/>
    </xf>
    <xf numFmtId="0" fontId="86" fillId="0" borderId="0" xfId="0" applyFont="1" applyAlignment="1" applyProtection="1">
      <alignment vertical="top"/>
      <protection hidden="1"/>
    </xf>
    <xf numFmtId="0" fontId="83" fillId="0" borderId="0" xfId="0" applyFont="1" applyProtection="1">
      <protection hidden="1"/>
    </xf>
    <xf numFmtId="0" fontId="93" fillId="0" borderId="0" xfId="0" applyFont="1" applyAlignment="1" applyProtection="1">
      <alignment vertical="top"/>
      <protection hidden="1"/>
    </xf>
    <xf numFmtId="0" fontId="93" fillId="0" borderId="0" xfId="0" applyFont="1" applyBorder="1" applyAlignment="1" applyProtection="1">
      <alignment vertical="top"/>
      <protection hidden="1"/>
    </xf>
    <xf numFmtId="0" fontId="92" fillId="0" borderId="0" xfId="0" applyFont="1" applyAlignment="1" applyProtection="1">
      <alignment horizontal="right" vertical="center"/>
      <protection hidden="1"/>
    </xf>
    <xf numFmtId="0" fontId="92" fillId="0" borderId="0" xfId="0" applyFont="1" applyAlignment="1" applyProtection="1">
      <alignment horizontal="left"/>
      <protection hidden="1"/>
    </xf>
    <xf numFmtId="0" fontId="34" fillId="0" borderId="0" xfId="0" applyFont="1" applyAlignment="1" applyProtection="1">
      <alignment horizontal="right" vertical="center"/>
      <protection hidden="1"/>
    </xf>
    <xf numFmtId="0" fontId="34" fillId="0" borderId="0" xfId="0" applyFont="1" applyAlignment="1" applyProtection="1">
      <alignment horizontal="left"/>
      <protection hidden="1"/>
    </xf>
    <xf numFmtId="0" fontId="0" fillId="0" borderId="1" xfId="0" applyBorder="1" applyAlignment="1" applyProtection="1">
      <alignment horizontal="right"/>
      <protection hidden="1"/>
    </xf>
    <xf numFmtId="0" fontId="46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5" fillId="0" borderId="0" xfId="1" applyBorder="1" applyAlignment="1" applyProtection="1">
      <protection hidden="1"/>
    </xf>
    <xf numFmtId="0" fontId="47" fillId="0" borderId="0" xfId="0" applyFont="1" applyFill="1" applyAlignment="1" applyProtection="1">
      <protection hidden="1"/>
    </xf>
    <xf numFmtId="0" fontId="44" fillId="9" borderId="0" xfId="0" applyFont="1" applyFill="1" applyProtection="1">
      <protection hidden="1"/>
    </xf>
    <xf numFmtId="0" fontId="29" fillId="9" borderId="0" xfId="0" applyFont="1" applyFill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7" fontId="43" fillId="0" borderId="0" xfId="0" applyNumberFormat="1" applyFont="1" applyFill="1" applyAlignment="1" applyProtection="1">
      <alignment vertical="top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0" fillId="6" borderId="4" xfId="0" applyFill="1" applyBorder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45" fillId="0" borderId="0" xfId="0" applyFont="1" applyFill="1" applyProtection="1">
      <protection hidden="1"/>
    </xf>
    <xf numFmtId="0" fontId="45" fillId="0" borderId="0" xfId="0" applyFont="1" applyProtection="1">
      <protection hidden="1"/>
    </xf>
    <xf numFmtId="0" fontId="45" fillId="0" borderId="10" xfId="0" applyFont="1" applyBorder="1" applyAlignment="1" applyProtection="1">
      <alignment vertical="center"/>
      <protection hidden="1"/>
    </xf>
    <xf numFmtId="0" fontId="45" fillId="0" borderId="12" xfId="0" applyFont="1" applyBorder="1" applyAlignment="1" applyProtection="1">
      <alignment horizontal="right" vertical="center"/>
      <protection hidden="1"/>
    </xf>
    <xf numFmtId="0" fontId="45" fillId="0" borderId="4" xfId="0" applyFont="1" applyBorder="1" applyAlignment="1" applyProtection="1">
      <alignment horizontal="left" vertical="center"/>
      <protection hidden="1"/>
    </xf>
    <xf numFmtId="0" fontId="10" fillId="0" borderId="0" xfId="0" applyFont="1" applyBorder="1" applyAlignment="1" applyProtection="1">
      <alignment vertical="top"/>
      <protection hidden="1"/>
    </xf>
    <xf numFmtId="0" fontId="22" fillId="0" borderId="0" xfId="0" applyFont="1" applyAlignment="1" applyProtection="1">
      <alignment horizontal="left" vertical="center"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1" fillId="0" borderId="0" xfId="0" applyFont="1" applyBorder="1" applyAlignment="1" applyProtection="1">
      <alignment horizontal="left" vertical="center"/>
      <protection hidden="1"/>
    </xf>
    <xf numFmtId="14" fontId="6" fillId="0" borderId="0" xfId="0" applyNumberFormat="1" applyFont="1" applyBorder="1" applyAlignment="1" applyProtection="1">
      <alignment horizontal="center" vertical="top"/>
      <protection hidden="1"/>
    </xf>
    <xf numFmtId="0" fontId="10" fillId="0" borderId="0" xfId="0" applyFont="1" applyBorder="1" applyAlignment="1" applyProtection="1">
      <alignment horizontal="left" vertical="top" wrapText="1"/>
      <protection hidden="1"/>
    </xf>
    <xf numFmtId="0" fontId="6" fillId="0" borderId="8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0" fontId="6" fillId="0" borderId="7" xfId="0" applyFont="1" applyBorder="1" applyAlignment="1" applyProtection="1">
      <alignment horizontal="center" vertical="top" wrapText="1"/>
      <protection hidden="1"/>
    </xf>
    <xf numFmtId="0" fontId="86" fillId="0" borderId="0" xfId="0" applyFont="1" applyBorder="1" applyAlignment="1" applyProtection="1">
      <alignment horizontal="left" vertical="top" wrapText="1" indent="1"/>
      <protection hidden="1"/>
    </xf>
    <xf numFmtId="0" fontId="30" fillId="0" borderId="10" xfId="0" applyFont="1" applyFill="1" applyBorder="1" applyAlignment="1" applyProtection="1">
      <alignment horizontal="left" indent="2"/>
      <protection hidden="1"/>
    </xf>
    <xf numFmtId="0" fontId="30" fillId="0" borderId="5" xfId="0" applyFont="1" applyFill="1" applyBorder="1" applyAlignment="1" applyProtection="1">
      <alignment horizontal="left" indent="2"/>
      <protection hidden="1"/>
    </xf>
    <xf numFmtId="17" fontId="8" fillId="0" borderId="0" xfId="0" quotePrefix="1" applyNumberFormat="1" applyFont="1" applyBorder="1" applyAlignment="1" applyProtection="1">
      <alignment horizontal="center" vertical="top"/>
      <protection hidden="1"/>
    </xf>
    <xf numFmtId="0" fontId="21" fillId="0" borderId="0" xfId="0" applyFont="1" applyBorder="1" applyAlignment="1" applyProtection="1">
      <alignment vertical="center" wrapText="1"/>
      <protection locked="0" hidden="1"/>
    </xf>
    <xf numFmtId="0" fontId="4" fillId="5" borderId="1" xfId="0" applyFont="1" applyFill="1" applyBorder="1" applyAlignment="1" applyProtection="1">
      <alignment horizontal="left" vertical="top"/>
      <protection hidden="1"/>
    </xf>
    <xf numFmtId="0" fontId="41" fillId="5" borderId="0" xfId="0" applyFont="1" applyFill="1" applyBorder="1" applyProtection="1">
      <protection hidden="1"/>
    </xf>
    <xf numFmtId="0" fontId="15" fillId="5" borderId="5" xfId="1" applyFill="1" applyBorder="1" applyAlignment="1" applyProtection="1">
      <protection hidden="1"/>
    </xf>
    <xf numFmtId="1" fontId="0" fillId="5" borderId="0" xfId="0" applyNumberFormat="1" applyFill="1" applyBorder="1" applyProtection="1">
      <protection hidden="1"/>
    </xf>
    <xf numFmtId="0" fontId="0" fillId="5" borderId="1" xfId="0" applyFill="1" applyBorder="1" applyProtection="1">
      <protection hidden="1"/>
    </xf>
    <xf numFmtId="0" fontId="15" fillId="5" borderId="1" xfId="1" applyFill="1" applyBorder="1" applyAlignment="1" applyProtection="1">
      <protection hidden="1"/>
    </xf>
    <xf numFmtId="0" fontId="0" fillId="5" borderId="0" xfId="0" applyFill="1" applyBorder="1" applyProtection="1">
      <protection hidden="1"/>
    </xf>
    <xf numFmtId="0" fontId="8" fillId="5" borderId="1" xfId="0" applyFont="1" applyFill="1" applyBorder="1" applyAlignment="1" applyProtection="1">
      <alignment horizontal="right" vertical="top" indent="1"/>
      <protection hidden="1"/>
    </xf>
    <xf numFmtId="0" fontId="15" fillId="5" borderId="8" xfId="1" applyFill="1" applyBorder="1" applyAlignment="1" applyProtection="1">
      <protection hidden="1"/>
    </xf>
    <xf numFmtId="0" fontId="0" fillId="5" borderId="7" xfId="0" applyFill="1" applyBorder="1" applyProtection="1">
      <protection hidden="1"/>
    </xf>
    <xf numFmtId="0" fontId="0" fillId="5" borderId="2" xfId="0" applyFill="1" applyBorder="1" applyProtection="1">
      <protection hidden="1"/>
    </xf>
    <xf numFmtId="0" fontId="15" fillId="5" borderId="0" xfId="1" applyFill="1" applyBorder="1" applyAlignment="1" applyProtection="1">
      <protection hidden="1"/>
    </xf>
    <xf numFmtId="0" fontId="0" fillId="5" borderId="3" xfId="0" applyFill="1" applyBorder="1" applyProtection="1">
      <protection hidden="1"/>
    </xf>
    <xf numFmtId="0" fontId="0" fillId="0" borderId="0" xfId="0" applyAlignment="1" applyProtection="1">
      <protection hidden="1"/>
    </xf>
    <xf numFmtId="0" fontId="5" fillId="0" borderId="0" xfId="0" applyFont="1" applyFill="1" applyBorder="1" applyAlignment="1" applyProtection="1">
      <alignment horizontal="right" vertical="top"/>
      <protection hidden="1"/>
    </xf>
    <xf numFmtId="0" fontId="101" fillId="0" borderId="0" xfId="0" applyFont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16" fillId="0" borderId="0" xfId="0" applyFont="1" applyBorder="1" applyAlignment="1" applyProtection="1">
      <alignment horizontal="right"/>
      <protection hidden="1"/>
    </xf>
    <xf numFmtId="0" fontId="0" fillId="6" borderId="1" xfId="0" applyFill="1" applyBorder="1" applyAlignment="1" applyProtection="1">
      <alignment wrapText="1"/>
      <protection hidden="1"/>
    </xf>
    <xf numFmtId="0" fontId="30" fillId="0" borderId="2" xfId="0" applyFont="1" applyFill="1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6" borderId="1" xfId="0" applyFill="1" applyBorder="1" applyAlignment="1" applyProtection="1">
      <alignment vertical="center"/>
      <protection hidden="1"/>
    </xf>
    <xf numFmtId="0" fontId="0" fillId="6" borderId="1" xfId="0" applyFill="1" applyBorder="1" applyProtection="1">
      <protection hidden="1"/>
    </xf>
    <xf numFmtId="0" fontId="53" fillId="0" borderId="0" xfId="0" applyFont="1" applyFill="1" applyBorder="1" applyAlignment="1" applyProtection="1">
      <alignment horizontal="left" vertical="top" wrapText="1" indent="1"/>
      <protection hidden="1"/>
    </xf>
    <xf numFmtId="0" fontId="0" fillId="0" borderId="6" xfId="0" applyFill="1" applyBorder="1" applyProtection="1">
      <protection hidden="1"/>
    </xf>
    <xf numFmtId="0" fontId="81" fillId="6" borderId="0" xfId="0" applyFont="1" applyFill="1" applyBorder="1" applyAlignment="1" applyProtection="1">
      <alignment horizontal="center"/>
      <protection locked="0"/>
    </xf>
    <xf numFmtId="0" fontId="9" fillId="0" borderId="13" xfId="0" applyFont="1" applyBorder="1" applyProtection="1">
      <protection hidden="1"/>
    </xf>
    <xf numFmtId="0" fontId="46" fillId="0" borderId="14" xfId="0" applyFont="1" applyBorder="1" applyProtection="1">
      <protection hidden="1"/>
    </xf>
    <xf numFmtId="0" fontId="49" fillId="0" borderId="14" xfId="0" applyFont="1" applyBorder="1" applyProtection="1">
      <protection hidden="1"/>
    </xf>
    <xf numFmtId="0" fontId="47" fillId="8" borderId="15" xfId="0" applyFont="1" applyFill="1" applyBorder="1" applyAlignment="1" applyProtection="1">
      <protection hidden="1"/>
    </xf>
    <xf numFmtId="0" fontId="0" fillId="0" borderId="16" xfId="0" applyBorder="1" applyProtection="1">
      <protection hidden="1"/>
    </xf>
    <xf numFmtId="0" fontId="47" fillId="0" borderId="15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00" fillId="0" borderId="15" xfId="0" applyFont="1" applyBorder="1" applyAlignment="1" applyProtection="1">
      <alignment horizontal="right"/>
      <protection hidden="1"/>
    </xf>
    <xf numFmtId="0" fontId="47" fillId="8" borderId="0" xfId="0" applyFont="1" applyFill="1" applyBorder="1" applyAlignment="1" applyProtection="1">
      <protection hidden="1"/>
    </xf>
    <xf numFmtId="0" fontId="47" fillId="0" borderId="15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alignment horizontal="right"/>
      <protection hidden="1"/>
    </xf>
    <xf numFmtId="0" fontId="1" fillId="0" borderId="17" xfId="0" applyFont="1" applyFill="1" applyBorder="1" applyAlignment="1" applyProtection="1">
      <alignment horizontal="right"/>
      <protection hidden="1"/>
    </xf>
    <xf numFmtId="0" fontId="47" fillId="8" borderId="18" xfId="0" applyFont="1" applyFill="1" applyBorder="1" applyAlignment="1" applyProtection="1"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102" fillId="0" borderId="0" xfId="0" applyFont="1" applyAlignment="1" applyProtection="1">
      <alignment horizontal="center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10" fillId="0" borderId="0" xfId="0" applyFont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vertical="top" wrapText="1"/>
      <protection hidden="1"/>
    </xf>
    <xf numFmtId="0" fontId="47" fillId="0" borderId="15" xfId="0" applyFont="1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16" xfId="0" applyFill="1" applyBorder="1" applyAlignment="1" applyProtection="1">
      <alignment horizontal="center"/>
      <protection hidden="1"/>
    </xf>
    <xf numFmtId="0" fontId="100" fillId="0" borderId="15" xfId="0" applyFont="1" applyBorder="1" applyProtection="1">
      <protection hidden="1"/>
    </xf>
    <xf numFmtId="0" fontId="47" fillId="0" borderId="18" xfId="0" applyFont="1" applyFill="1" applyBorder="1" applyAlignment="1" applyProtection="1">
      <protection hidden="1"/>
    </xf>
    <xf numFmtId="0" fontId="0" fillId="0" borderId="20" xfId="0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29" fillId="0" borderId="0" xfId="0" applyFont="1" applyBorder="1" applyAlignment="1" applyProtection="1">
      <alignment vertical="center"/>
      <protection locked="0" hidden="1"/>
    </xf>
    <xf numFmtId="0" fontId="9" fillId="0" borderId="11" xfId="0" applyFont="1" applyBorder="1" applyAlignment="1" applyProtection="1">
      <alignment horizontal="center"/>
      <protection hidden="1"/>
    </xf>
    <xf numFmtId="14" fontId="9" fillId="0" borderId="4" xfId="0" applyNumberFormat="1" applyFont="1" applyBorder="1" applyAlignment="1" applyProtection="1">
      <alignment horizontal="center" wrapText="1"/>
      <protection hidden="1"/>
    </xf>
    <xf numFmtId="14" fontId="9" fillId="0" borderId="4" xfId="0" applyNumberFormat="1" applyFont="1" applyBorder="1" applyAlignment="1" applyProtection="1">
      <alignment horizontal="center"/>
      <protection hidden="1"/>
    </xf>
    <xf numFmtId="0" fontId="9" fillId="0" borderId="4" xfId="0" applyFont="1" applyBorder="1" applyAlignment="1" applyProtection="1">
      <alignment horizontal="center" wrapText="1"/>
      <protection hidden="1"/>
    </xf>
    <xf numFmtId="0" fontId="9" fillId="0" borderId="0" xfId="0" applyFont="1" applyBorder="1" applyProtection="1">
      <protection hidden="1"/>
    </xf>
    <xf numFmtId="0" fontId="9" fillId="0" borderId="7" xfId="0" applyFont="1" applyBorder="1" applyAlignment="1" applyProtection="1">
      <alignment horizontal="center"/>
      <protection hidden="1"/>
    </xf>
    <xf numFmtId="0" fontId="9" fillId="0" borderId="21" xfId="0" applyFont="1" applyBorder="1" applyAlignment="1" applyProtection="1">
      <alignment horizontal="center" wrapText="1"/>
      <protection hidden="1"/>
    </xf>
    <xf numFmtId="0" fontId="9" fillId="2" borderId="0" xfId="0" applyFont="1" applyFill="1" applyBorder="1" applyAlignment="1" applyProtection="1">
      <alignment horizontal="right" vertical="top"/>
      <protection hidden="1"/>
    </xf>
    <xf numFmtId="0" fontId="9" fillId="0" borderId="4" xfId="0" applyFont="1" applyBorder="1" applyAlignment="1" applyProtection="1">
      <alignment horizontal="left" vertical="top"/>
      <protection hidden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103" fillId="0" borderId="4" xfId="0" applyFont="1" applyFill="1" applyBorder="1" applyAlignment="1" applyProtection="1">
      <alignment horizontal="left" vertical="top"/>
      <protection hidden="1"/>
    </xf>
    <xf numFmtId="0" fontId="8" fillId="0" borderId="0" xfId="0" applyFont="1" applyBorder="1" applyAlignment="1" applyProtection="1">
      <alignment horizontal="center" vertical="top" wrapText="1"/>
      <protection hidden="1"/>
    </xf>
    <xf numFmtId="0" fontId="104" fillId="0" borderId="0" xfId="0" applyFont="1" applyBorder="1" applyAlignment="1" applyProtection="1">
      <protection hidden="1"/>
    </xf>
    <xf numFmtId="0" fontId="47" fillId="0" borderId="0" xfId="0" applyFont="1" applyAlignment="1" applyProtection="1">
      <alignment horizontal="right"/>
      <protection hidden="1"/>
    </xf>
    <xf numFmtId="0" fontId="0" fillId="3" borderId="0" xfId="0" applyFill="1" applyAlignment="1" applyProtection="1">
      <alignment horizontal="center"/>
      <protection hidden="1"/>
    </xf>
    <xf numFmtId="0" fontId="105" fillId="10" borderId="2" xfId="0" applyFont="1" applyFill="1" applyBorder="1" applyProtection="1">
      <protection hidden="1"/>
    </xf>
    <xf numFmtId="0" fontId="46" fillId="6" borderId="2" xfId="0" applyFont="1" applyFill="1" applyBorder="1" applyAlignment="1" applyProtection="1">
      <alignment vertical="top"/>
      <protection hidden="1"/>
    </xf>
    <xf numFmtId="0" fontId="46" fillId="6" borderId="0" xfId="0" applyFont="1" applyFill="1" applyAlignment="1" applyProtection="1">
      <alignment vertical="top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  <xf numFmtId="0" fontId="46" fillId="0" borderId="2" xfId="0" applyFont="1" applyBorder="1" applyProtection="1">
      <protection hidden="1"/>
    </xf>
    <xf numFmtId="0" fontId="58" fillId="0" borderId="1" xfId="1" applyFont="1" applyFill="1" applyBorder="1" applyAlignment="1" applyProtection="1">
      <alignment horizontal="center" vertical="center"/>
      <protection hidden="1"/>
    </xf>
    <xf numFmtId="0" fontId="58" fillId="0" borderId="2" xfId="1" applyFont="1" applyFill="1" applyBorder="1" applyAlignment="1" applyProtection="1">
      <alignment horizontal="center" vertical="center"/>
      <protection hidden="1"/>
    </xf>
    <xf numFmtId="0" fontId="58" fillId="0" borderId="0" xfId="1" applyFont="1" applyFill="1" applyBorder="1" applyAlignment="1" applyProtection="1">
      <alignment vertical="center"/>
      <protection hidden="1"/>
    </xf>
    <xf numFmtId="0" fontId="58" fillId="0" borderId="2" xfId="1" applyFont="1" applyFill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top"/>
      <protection hidden="1"/>
    </xf>
    <xf numFmtId="0" fontId="47" fillId="0" borderId="6" xfId="0" applyFont="1" applyBorder="1" applyProtection="1">
      <protection hidden="1"/>
    </xf>
    <xf numFmtId="0" fontId="46" fillId="0" borderId="7" xfId="0" applyFont="1" applyBorder="1" applyProtection="1">
      <protection hidden="1"/>
    </xf>
    <xf numFmtId="0" fontId="41" fillId="4" borderId="0" xfId="0" applyFont="1" applyFill="1" applyBorder="1" applyAlignment="1" applyProtection="1">
      <alignment horizontal="left" wrapText="1"/>
      <protection hidden="1"/>
    </xf>
    <xf numFmtId="0" fontId="106" fillId="0" borderId="0" xfId="0" applyFont="1" applyBorder="1" applyAlignment="1" applyProtection="1">
      <alignment horizontal="left" vertical="top" indent="1"/>
      <protection hidden="1"/>
    </xf>
    <xf numFmtId="0" fontId="83" fillId="0" borderId="0" xfId="0" applyFont="1" applyBorder="1" applyAlignment="1" applyProtection="1">
      <alignment horizontal="right" vertical="distributed"/>
      <protection hidden="1"/>
    </xf>
    <xf numFmtId="0" fontId="49" fillId="0" borderId="0" xfId="0" applyFont="1" applyBorder="1" applyAlignment="1" applyProtection="1">
      <alignment horizontal="right"/>
      <protection hidden="1"/>
    </xf>
    <xf numFmtId="0" fontId="33" fillId="5" borderId="0" xfId="0" applyFont="1" applyFill="1" applyAlignment="1" applyProtection="1">
      <alignment vertical="top"/>
      <protection hidden="1"/>
    </xf>
    <xf numFmtId="14" fontId="6" fillId="0" borderId="9" xfId="0" applyNumberFormat="1" applyFont="1" applyBorder="1" applyAlignment="1" applyProtection="1">
      <alignment horizontal="left" vertical="top"/>
      <protection hidden="1"/>
    </xf>
    <xf numFmtId="0" fontId="21" fillId="0" borderId="9" xfId="0" applyFont="1" applyBorder="1" applyAlignment="1" applyProtection="1">
      <alignment horizontal="center" vertical="center" wrapText="1"/>
      <protection locked="0" hidden="1"/>
    </xf>
    <xf numFmtId="0" fontId="21" fillId="0" borderId="9" xfId="0" applyFont="1" applyBorder="1" applyAlignment="1" applyProtection="1">
      <alignment horizontal="center" vertical="center" wrapText="1"/>
      <protection hidden="1"/>
    </xf>
    <xf numFmtId="0" fontId="9" fillId="11" borderId="4" xfId="0" applyFont="1" applyFill="1" applyBorder="1" applyAlignment="1" applyProtection="1">
      <alignment horizontal="left" vertical="top" wrapText="1"/>
      <protection hidden="1"/>
    </xf>
    <xf numFmtId="0" fontId="10" fillId="0" borderId="9" xfId="0" applyFont="1" applyBorder="1" applyAlignment="1" applyProtection="1">
      <alignment horizontal="left" vertical="top" wrapText="1"/>
      <protection hidden="1"/>
    </xf>
    <xf numFmtId="0" fontId="10" fillId="0" borderId="9" xfId="0" applyFont="1" applyBorder="1" applyAlignment="1" applyProtection="1">
      <alignment horizontal="center" vertical="top" wrapText="1"/>
      <protection hidden="1"/>
    </xf>
    <xf numFmtId="0" fontId="0" fillId="12" borderId="0" xfId="0" applyFill="1" applyProtection="1">
      <protection hidden="1"/>
    </xf>
    <xf numFmtId="0" fontId="0" fillId="0" borderId="15" xfId="0" applyFill="1" applyBorder="1" applyAlignment="1" applyProtection="1">
      <protection hidden="1"/>
    </xf>
    <xf numFmtId="0" fontId="47" fillId="9" borderId="15" xfId="0" applyFont="1" applyFill="1" applyBorder="1" applyAlignment="1" applyProtection="1">
      <protection hidden="1"/>
    </xf>
    <xf numFmtId="0" fontId="46" fillId="0" borderId="0" xfId="0" applyFont="1" applyAlignment="1" applyProtection="1">
      <alignment vertical="top"/>
      <protection hidden="1"/>
    </xf>
    <xf numFmtId="17" fontId="96" fillId="13" borderId="0" xfId="0" applyNumberFormat="1" applyFont="1" applyFill="1" applyAlignment="1" applyProtection="1">
      <alignment vertical="top"/>
      <protection hidden="1"/>
    </xf>
    <xf numFmtId="0" fontId="0" fillId="13" borderId="0" xfId="0" applyFill="1" applyProtection="1">
      <protection hidden="1"/>
    </xf>
    <xf numFmtId="0" fontId="21" fillId="4" borderId="3" xfId="0" applyFont="1" applyFill="1" applyBorder="1" applyAlignment="1" applyProtection="1">
      <alignment horizontal="center" vertical="top"/>
      <protection hidden="1"/>
    </xf>
    <xf numFmtId="0" fontId="0" fillId="13" borderId="0" xfId="0" quotePrefix="1" applyFill="1" applyProtection="1">
      <protection hidden="1"/>
    </xf>
    <xf numFmtId="0" fontId="111" fillId="0" borderId="1" xfId="0" applyFont="1" applyBorder="1" applyAlignment="1" applyProtection="1">
      <protection hidden="1"/>
    </xf>
    <xf numFmtId="0" fontId="111" fillId="0" borderId="0" xfId="0" applyFont="1" applyBorder="1" applyAlignment="1" applyProtection="1">
      <protection hidden="1"/>
    </xf>
    <xf numFmtId="0" fontId="23" fillId="0" borderId="0" xfId="0" applyFont="1" applyBorder="1" applyAlignment="1" applyProtection="1">
      <alignment horizontal="right"/>
      <protection hidden="1"/>
    </xf>
    <xf numFmtId="0" fontId="17" fillId="0" borderId="6" xfId="0" applyFont="1" applyBorder="1" applyAlignment="1" applyProtection="1">
      <alignment horizontal="center"/>
      <protection hidden="1"/>
    </xf>
    <xf numFmtId="0" fontId="23" fillId="0" borderId="0" xfId="0" applyFont="1" applyBorder="1" applyAlignment="1" applyProtection="1">
      <protection hidden="1"/>
    </xf>
    <xf numFmtId="0" fontId="111" fillId="0" borderId="2" xfId="0" applyFont="1" applyBorder="1" applyAlignment="1" applyProtection="1">
      <protection hidden="1"/>
    </xf>
    <xf numFmtId="0" fontId="111" fillId="0" borderId="0" xfId="0" applyFont="1" applyBorder="1" applyAlignment="1" applyProtection="1">
      <alignment horizontal="right"/>
      <protection hidden="1"/>
    </xf>
    <xf numFmtId="0" fontId="111" fillId="0" borderId="0" xfId="0" applyFont="1" applyBorder="1" applyAlignment="1" applyProtection="1">
      <alignment horizontal="center"/>
      <protection hidden="1"/>
    </xf>
    <xf numFmtId="0" fontId="114" fillId="13" borderId="0" xfId="0" applyFont="1" applyFill="1" applyProtection="1">
      <protection hidden="1"/>
    </xf>
    <xf numFmtId="17" fontId="58" fillId="0" borderId="0" xfId="1" applyNumberFormat="1" applyFont="1" applyFill="1" applyAlignment="1" applyProtection="1">
      <alignment horizontal="center" vertical="top"/>
      <protection hidden="1"/>
    </xf>
    <xf numFmtId="0" fontId="1" fillId="0" borderId="0" xfId="0" applyFont="1" applyBorder="1" applyProtection="1">
      <protection hidden="1"/>
    </xf>
    <xf numFmtId="0" fontId="116" fillId="3" borderId="0" xfId="3" applyFont="1" applyFill="1" applyBorder="1" applyAlignment="1" applyProtection="1">
      <alignment vertical="center"/>
      <protection hidden="1"/>
    </xf>
    <xf numFmtId="0" fontId="116" fillId="4" borderId="0" xfId="3" applyFont="1" applyFill="1" applyBorder="1" applyAlignment="1" applyProtection="1">
      <alignment vertical="center"/>
      <protection hidden="1"/>
    </xf>
    <xf numFmtId="0" fontId="117" fillId="3" borderId="0" xfId="3" applyFont="1" applyFill="1" applyBorder="1" applyAlignment="1" applyProtection="1">
      <alignment vertical="center"/>
      <protection hidden="1"/>
    </xf>
    <xf numFmtId="0" fontId="117" fillId="4" borderId="0" xfId="3" applyFont="1" applyFill="1" applyBorder="1" applyAlignment="1" applyProtection="1">
      <alignment vertical="center"/>
      <protection hidden="1"/>
    </xf>
    <xf numFmtId="0" fontId="33" fillId="0" borderId="2" xfId="0" applyFont="1" applyBorder="1" applyProtection="1"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34" fillId="13" borderId="0" xfId="0" applyFont="1" applyFill="1" applyProtection="1">
      <protection hidden="1"/>
    </xf>
    <xf numFmtId="0" fontId="121" fillId="0" borderId="2" xfId="0" applyFont="1" applyBorder="1" applyAlignment="1" applyProtection="1">
      <alignment horizontal="right" vertical="center"/>
      <protection hidden="1"/>
    </xf>
    <xf numFmtId="0" fontId="122" fillId="0" borderId="0" xfId="0" applyFont="1" applyProtection="1">
      <protection hidden="1"/>
    </xf>
    <xf numFmtId="0" fontId="123" fillId="0" borderId="0" xfId="0" applyFont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124" fillId="0" borderId="0" xfId="3" applyFont="1" applyFill="1" applyBorder="1" applyAlignment="1">
      <alignment vertical="top" wrapText="1"/>
    </xf>
    <xf numFmtId="0" fontId="125" fillId="0" borderId="0" xfId="0" applyFont="1" applyProtection="1">
      <protection hidden="1"/>
    </xf>
    <xf numFmtId="0" fontId="122" fillId="0" borderId="0" xfId="0" applyFont="1" applyAlignment="1" applyProtection="1">
      <alignment horizontal="left" vertical="center"/>
      <protection hidden="1"/>
    </xf>
    <xf numFmtId="0" fontId="125" fillId="0" borderId="0" xfId="0" applyFont="1" applyAlignment="1" applyProtection="1">
      <alignment horizontal="left" vertical="center"/>
      <protection hidden="1"/>
    </xf>
    <xf numFmtId="0" fontId="123" fillId="0" borderId="0" xfId="0" applyFont="1" applyFill="1" applyBorder="1" applyAlignment="1" applyProtection="1">
      <alignment vertical="top"/>
      <protection hidden="1"/>
    </xf>
    <xf numFmtId="0" fontId="125" fillId="13" borderId="0" xfId="0" applyFont="1" applyFill="1" applyProtection="1">
      <protection hidden="1"/>
    </xf>
    <xf numFmtId="0" fontId="21" fillId="0" borderId="0" xfId="0" applyFont="1" applyBorder="1" applyAlignment="1" applyProtection="1">
      <alignment horizontal="center" vertical="top"/>
      <protection hidden="1"/>
    </xf>
    <xf numFmtId="0" fontId="5" fillId="0" borderId="1" xfId="0" applyFont="1" applyFill="1" applyBorder="1" applyAlignment="1" applyProtection="1">
      <alignment horizontal="left" vertical="center" indent="1"/>
      <protection hidden="1"/>
    </xf>
    <xf numFmtId="0" fontId="5" fillId="0" borderId="0" xfId="0" applyFont="1" applyFill="1" applyBorder="1" applyAlignment="1" applyProtection="1">
      <alignment horizontal="left" vertical="center" indent="1"/>
      <protection hidden="1"/>
    </xf>
    <xf numFmtId="171" fontId="21" fillId="6" borderId="6" xfId="0" applyNumberFormat="1" applyFont="1" applyFill="1" applyBorder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vertical="top"/>
      <protection hidden="1"/>
    </xf>
    <xf numFmtId="0" fontId="100" fillId="0" borderId="5" xfId="0" applyFont="1" applyFill="1" applyBorder="1" applyAlignment="1" applyProtection="1">
      <alignment horizontal="center" vertical="top"/>
      <protection hidden="1"/>
    </xf>
    <xf numFmtId="171" fontId="126" fillId="6" borderId="6" xfId="0" applyNumberFormat="1" applyFont="1" applyFill="1" applyBorder="1" applyAlignment="1" applyProtection="1">
      <alignment horizontal="left" vertical="top"/>
      <protection locked="0"/>
    </xf>
    <xf numFmtId="172" fontId="0" fillId="0" borderId="0" xfId="0" applyNumberFormat="1" applyProtection="1"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100" fillId="0" borderId="4" xfId="0" applyFont="1" applyBorder="1" applyAlignment="1" applyProtection="1">
      <alignment horizontal="left"/>
      <protection hidden="1"/>
    </xf>
    <xf numFmtId="14" fontId="123" fillId="6" borderId="6" xfId="0" applyNumberFormat="1" applyFont="1" applyFill="1" applyBorder="1" applyAlignment="1" applyProtection="1">
      <alignment horizontal="left" vertical="center" indent="1"/>
      <protection locked="0" hidden="1"/>
    </xf>
    <xf numFmtId="0" fontId="9" fillId="0" borderId="0" xfId="0" applyFont="1" applyFill="1" applyBorder="1" applyProtection="1">
      <protection hidden="1"/>
    </xf>
    <xf numFmtId="0" fontId="5" fillId="0" borderId="1" xfId="0" applyFont="1" applyFill="1" applyBorder="1" applyAlignment="1" applyProtection="1">
      <alignment horizontal="center" vertical="center"/>
      <protection hidden="1"/>
    </xf>
    <xf numFmtId="0" fontId="123" fillId="0" borderId="6" xfId="0" applyFont="1" applyFill="1" applyBorder="1" applyAlignment="1" applyProtection="1">
      <alignment vertical="top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128" fillId="0" borderId="0" xfId="0" applyFont="1" applyFill="1" applyBorder="1" applyAlignment="1" applyProtection="1">
      <alignment vertical="top"/>
      <protection hidden="1"/>
    </xf>
    <xf numFmtId="1" fontId="21" fillId="3" borderId="6" xfId="0" applyNumberFormat="1" applyFont="1" applyFill="1" applyBorder="1" applyAlignment="1" applyProtection="1">
      <alignment horizontal="left" vertical="center" indent="1"/>
      <protection locked="0"/>
    </xf>
    <xf numFmtId="0" fontId="33" fillId="9" borderId="0" xfId="0" applyFont="1" applyFill="1" applyProtection="1">
      <protection hidden="1"/>
    </xf>
    <xf numFmtId="0" fontId="8" fillId="0" borderId="0" xfId="0" applyFont="1" applyAlignment="1" applyProtection="1">
      <alignment vertical="top" wrapText="1"/>
      <protection hidden="1"/>
    </xf>
    <xf numFmtId="0" fontId="29" fillId="0" borderId="1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54" fillId="0" borderId="0" xfId="0" applyFont="1" applyFill="1" applyBorder="1" applyAlignment="1" applyProtection="1">
      <alignment horizontal="center" vertical="top"/>
      <protection hidden="1"/>
    </xf>
    <xf numFmtId="1" fontId="21" fillId="3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indent="1"/>
      <protection hidden="1"/>
    </xf>
    <xf numFmtId="1" fontId="24" fillId="3" borderId="7" xfId="0" applyNumberFormat="1" applyFont="1" applyFill="1" applyBorder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horizontal="left" indent="1"/>
      <protection hidden="1"/>
    </xf>
    <xf numFmtId="0" fontId="54" fillId="0" borderId="1" xfId="0" applyFont="1" applyFill="1" applyBorder="1" applyAlignment="1" applyProtection="1">
      <alignment horizontal="center" vertical="top"/>
      <protection hidden="1"/>
    </xf>
    <xf numFmtId="0" fontId="100" fillId="0" borderId="4" xfId="0" applyFont="1" applyBorder="1" applyProtection="1">
      <protection hidden="1"/>
    </xf>
    <xf numFmtId="0" fontId="8" fillId="0" borderId="0" xfId="0" applyFont="1" applyAlignment="1" applyProtection="1">
      <protection hidden="1"/>
    </xf>
    <xf numFmtId="0" fontId="127" fillId="0" borderId="0" xfId="0" applyFont="1" applyFill="1" applyBorder="1" applyAlignment="1" applyProtection="1">
      <alignment vertical="top"/>
      <protection hidden="1"/>
    </xf>
    <xf numFmtId="0" fontId="129" fillId="0" borderId="4" xfId="0" applyFont="1" applyBorder="1" applyAlignment="1" applyProtection="1">
      <alignment wrapText="1"/>
      <protection hidden="1"/>
    </xf>
    <xf numFmtId="0" fontId="54" fillId="0" borderId="1" xfId="0" applyFont="1" applyFill="1" applyBorder="1" applyAlignment="1" applyProtection="1">
      <alignment vertical="top" wrapText="1"/>
      <protection hidden="1"/>
    </xf>
    <xf numFmtId="0" fontId="54" fillId="0" borderId="0" xfId="0" applyFont="1" applyFill="1" applyBorder="1" applyAlignment="1" applyProtection="1">
      <alignment vertical="top" wrapText="1"/>
      <protection hidden="1"/>
    </xf>
    <xf numFmtId="0" fontId="54" fillId="0" borderId="2" xfId="0" applyFont="1" applyFill="1" applyBorder="1" applyAlignment="1" applyProtection="1">
      <alignment vertical="top" wrapText="1"/>
      <protection hidden="1"/>
    </xf>
    <xf numFmtId="1" fontId="130" fillId="0" borderId="0" xfId="0" applyNumberFormat="1" applyFont="1" applyFill="1" applyBorder="1" applyAlignment="1" applyProtection="1">
      <alignment horizontal="center" vertical="top"/>
      <protection locked="0"/>
    </xf>
    <xf numFmtId="0" fontId="75" fillId="0" borderId="1" xfId="0" applyFont="1" applyBorder="1" applyProtection="1">
      <protection hidden="1"/>
    </xf>
    <xf numFmtId="0" fontId="74" fillId="0" borderId="2" xfId="0" applyFont="1" applyFill="1" applyBorder="1" applyAlignment="1" applyProtection="1">
      <alignment vertical="top"/>
      <protection hidden="1"/>
    </xf>
    <xf numFmtId="1" fontId="24" fillId="6" borderId="6" xfId="0" applyNumberFormat="1" applyFont="1" applyFill="1" applyBorder="1" applyAlignment="1" applyProtection="1">
      <alignment horizontal="center"/>
      <protection locked="0"/>
    </xf>
    <xf numFmtId="1" fontId="24" fillId="0" borderId="0" xfId="0" applyNumberFormat="1" applyFont="1" applyFill="1" applyBorder="1" applyAlignment="1" applyProtection="1">
      <alignment horizontal="left" vertical="top"/>
      <protection hidden="1"/>
    </xf>
    <xf numFmtId="0" fontId="107" fillId="0" borderId="0" xfId="0" applyFont="1" applyBorder="1" applyAlignment="1" applyProtection="1">
      <alignment horizontal="left"/>
      <protection hidden="1"/>
    </xf>
    <xf numFmtId="0" fontId="5" fillId="0" borderId="1" xfId="0" applyFont="1" applyFill="1" applyBorder="1" applyAlignment="1" applyProtection="1">
      <alignment horizontal="right" vertical="top" indent="1"/>
      <protection hidden="1"/>
    </xf>
    <xf numFmtId="0" fontId="5" fillId="0" borderId="2" xfId="0" applyFont="1" applyFill="1" applyBorder="1" applyAlignment="1" applyProtection="1">
      <alignment horizontal="left" vertical="top" indent="1"/>
      <protection hidden="1"/>
    </xf>
    <xf numFmtId="0" fontId="131" fillId="0" borderId="4" xfId="0" applyFont="1" applyBorder="1" applyAlignment="1" applyProtection="1">
      <alignment horizontal="righ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123" fillId="0" borderId="0" xfId="0" applyFont="1" applyFill="1" applyBorder="1" applyAlignment="1" applyProtection="1">
      <protection hidden="1"/>
    </xf>
    <xf numFmtId="0" fontId="0" fillId="14" borderId="0" xfId="0" applyFill="1" applyAlignment="1" applyProtection="1">
      <alignment horizontal="left" vertical="center"/>
      <protection hidden="1"/>
    </xf>
    <xf numFmtId="0" fontId="6" fillId="0" borderId="0" xfId="0" applyFont="1" applyAlignment="1" applyProtection="1">
      <protection hidden="1"/>
    </xf>
    <xf numFmtId="14" fontId="6" fillId="0" borderId="9" xfId="0" applyNumberFormat="1" applyFont="1" applyBorder="1" applyAlignment="1" applyProtection="1">
      <protection hidden="1"/>
    </xf>
    <xf numFmtId="0" fontId="0" fillId="0" borderId="0" xfId="0" applyFont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right"/>
      <protection hidden="1"/>
    </xf>
    <xf numFmtId="14" fontId="123" fillId="0" borderId="0" xfId="0" applyNumberFormat="1" applyFont="1" applyFill="1" applyBorder="1" applyAlignment="1" applyProtection="1">
      <alignment horizontal="left"/>
      <protection hidden="1"/>
    </xf>
    <xf numFmtId="0" fontId="0" fillId="14" borderId="0" xfId="0" applyFill="1" applyProtection="1">
      <protection hidden="1"/>
    </xf>
    <xf numFmtId="0" fontId="1" fillId="0" borderId="0" xfId="0" applyFont="1" applyProtection="1">
      <protection hidden="1"/>
    </xf>
    <xf numFmtId="0" fontId="1" fillId="14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86" fillId="0" borderId="0" xfId="0" applyFont="1" applyAlignment="1" applyProtection="1">
      <protection hidden="1"/>
    </xf>
    <xf numFmtId="0" fontId="86" fillId="0" borderId="0" xfId="0" applyFont="1" applyAlignment="1" applyProtection="1">
      <alignment wrapText="1"/>
      <protection hidden="1"/>
    </xf>
    <xf numFmtId="0" fontId="89" fillId="0" borderId="0" xfId="0" applyFont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0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alignment horizontal="center"/>
      <protection hidden="1"/>
    </xf>
    <xf numFmtId="0" fontId="0" fillId="0" borderId="0" xfId="0" applyFont="1" applyBorder="1" applyAlignment="1" applyProtection="1">
      <alignment wrapText="1"/>
      <protection hidden="1"/>
    </xf>
    <xf numFmtId="0" fontId="132" fillId="0" borderId="0" xfId="0" applyFont="1" applyBorder="1" applyAlignment="1" applyProtection="1">
      <alignment vertical="top" wrapText="1"/>
      <protection hidden="1"/>
    </xf>
    <xf numFmtId="0" fontId="0" fillId="0" borderId="0" xfId="0" applyFont="1" applyBorder="1" applyProtection="1">
      <protection hidden="1"/>
    </xf>
    <xf numFmtId="0" fontId="0" fillId="0" borderId="0" xfId="0" applyFont="1" applyProtection="1">
      <protection hidden="1"/>
    </xf>
    <xf numFmtId="0" fontId="6" fillId="0" borderId="6" xfId="0" applyFont="1" applyBorder="1" applyAlignment="1" applyProtection="1">
      <protection hidden="1"/>
    </xf>
    <xf numFmtId="0" fontId="0" fillId="0" borderId="6" xfId="0" applyFont="1" applyBorder="1" applyProtection="1">
      <protection hidden="1"/>
    </xf>
    <xf numFmtId="0" fontId="44" fillId="0" borderId="6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133" fillId="0" borderId="0" xfId="0" applyFont="1" applyAlignment="1" applyProtection="1">
      <alignment horizontal="center"/>
      <protection hidden="1"/>
    </xf>
    <xf numFmtId="1" fontId="0" fillId="0" borderId="0" xfId="0" applyNumberFormat="1" applyFont="1" applyBorder="1" applyAlignment="1" applyProtection="1">
      <protection hidden="1"/>
    </xf>
    <xf numFmtId="0" fontId="14" fillId="0" borderId="0" xfId="0" applyFont="1" applyBorder="1" applyAlignment="1" applyProtection="1">
      <alignment horizontal="center" vertical="top"/>
      <protection hidden="1"/>
    </xf>
    <xf numFmtId="0" fontId="114" fillId="15" borderId="0" xfId="0" applyFont="1" applyFill="1" applyProtection="1">
      <protection hidden="1"/>
    </xf>
    <xf numFmtId="0" fontId="0" fillId="15" borderId="0" xfId="0" quotePrefix="1" applyFill="1" applyProtection="1">
      <protection hidden="1"/>
    </xf>
    <xf numFmtId="0" fontId="0" fillId="15" borderId="0" xfId="0" applyFill="1" applyBorder="1" applyProtection="1">
      <protection hidden="1"/>
    </xf>
    <xf numFmtId="0" fontId="0" fillId="15" borderId="0" xfId="0" applyFill="1" applyBorder="1" applyAlignment="1" applyProtection="1">
      <alignment vertical="distributed"/>
      <protection hidden="1"/>
    </xf>
    <xf numFmtId="0" fontId="53" fillId="15" borderId="0" xfId="0" applyFont="1" applyFill="1" applyBorder="1" applyAlignment="1" applyProtection="1">
      <alignment horizontal="left" vertical="top" wrapText="1" indent="1"/>
      <protection hidden="1"/>
    </xf>
    <xf numFmtId="0" fontId="0" fillId="15" borderId="0" xfId="0" applyFill="1" applyBorder="1" applyAlignment="1" applyProtection="1">
      <alignment horizontal="left" vertical="top" indent="1"/>
      <protection hidden="1"/>
    </xf>
    <xf numFmtId="0" fontId="23" fillId="0" borderId="10" xfId="4" applyBorder="1" applyAlignment="1" applyProtection="1">
      <alignment vertical="top" wrapText="1"/>
      <protection hidden="1"/>
    </xf>
    <xf numFmtId="0" fontId="23" fillId="0" borderId="12" xfId="4" applyBorder="1" applyAlignment="1" applyProtection="1">
      <alignment vertical="top" wrapText="1"/>
      <protection hidden="1"/>
    </xf>
    <xf numFmtId="0" fontId="23" fillId="0" borderId="11" xfId="4" applyBorder="1" applyAlignment="1" applyProtection="1">
      <alignment vertical="top" wrapText="1"/>
      <protection hidden="1"/>
    </xf>
    <xf numFmtId="0" fontId="47" fillId="0" borderId="0" xfId="0" applyFont="1" applyFill="1" applyBorder="1" applyProtection="1">
      <protection hidden="1"/>
    </xf>
    <xf numFmtId="0" fontId="83" fillId="2" borderId="0" xfId="0" applyFont="1" applyFill="1" applyBorder="1" applyAlignment="1" applyProtection="1">
      <alignment horizontal="left" vertical="top"/>
      <protection hidden="1"/>
    </xf>
    <xf numFmtId="0" fontId="0" fillId="0" borderId="1" xfId="0" applyFill="1" applyBorder="1" applyProtection="1">
      <protection hidden="1"/>
    </xf>
    <xf numFmtId="0" fontId="127" fillId="0" borderId="1" xfId="0" applyFont="1" applyFill="1" applyBorder="1" applyAlignment="1" applyProtection="1">
      <alignment horizontal="right" vertical="top"/>
      <protection hidden="1"/>
    </xf>
    <xf numFmtId="0" fontId="127" fillId="0" borderId="1" xfId="0" applyFont="1" applyFill="1" applyBorder="1" applyAlignment="1" applyProtection="1">
      <alignment vertical="top"/>
      <protection hidden="1"/>
    </xf>
    <xf numFmtId="0" fontId="134" fillId="0" borderId="0" xfId="0" applyFont="1" applyBorder="1" applyAlignment="1" applyProtection="1">
      <alignment horizontal="left" vertical="top" wrapText="1"/>
      <protection hidden="1"/>
    </xf>
    <xf numFmtId="0" fontId="135" fillId="0" borderId="0" xfId="0" applyFont="1" applyBorder="1" applyAlignment="1" applyProtection="1">
      <alignment horizontal="left" vertical="top" wrapText="1"/>
      <protection hidden="1"/>
    </xf>
    <xf numFmtId="0" fontId="34" fillId="0" borderId="0" xfId="0" applyFont="1" applyBorder="1" applyProtection="1">
      <protection hidden="1"/>
    </xf>
    <xf numFmtId="0" fontId="92" fillId="3" borderId="5" xfId="0" applyFont="1" applyFill="1" applyBorder="1" applyAlignment="1" applyProtection="1">
      <alignment horizontal="left" vertical="center"/>
      <protection hidden="1"/>
    </xf>
    <xf numFmtId="0" fontId="92" fillId="3" borderId="3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123" fillId="0" borderId="0" xfId="0" applyFont="1" applyBorder="1" applyAlignment="1" applyProtection="1">
      <alignment horizontal="left" indent="1"/>
      <protection hidden="1"/>
    </xf>
    <xf numFmtId="0" fontId="125" fillId="0" borderId="0" xfId="0" applyFont="1" applyBorder="1" applyProtection="1">
      <protection hidden="1"/>
    </xf>
    <xf numFmtId="0" fontId="34" fillId="0" borderId="9" xfId="0" applyFont="1" applyBorder="1" applyProtection="1">
      <protection hidden="1"/>
    </xf>
    <xf numFmtId="0" fontId="34" fillId="0" borderId="3" xfId="0" applyFont="1" applyBorder="1" applyProtection="1">
      <protection hidden="1"/>
    </xf>
    <xf numFmtId="0" fontId="34" fillId="0" borderId="0" xfId="0" applyFont="1" applyBorder="1" applyAlignment="1" applyProtection="1">
      <alignment horizontal="right" vertical="center"/>
      <protection hidden="1"/>
    </xf>
    <xf numFmtId="0" fontId="92" fillId="3" borderId="4" xfId="0" applyFont="1" applyFill="1" applyBorder="1" applyAlignment="1" applyProtection="1">
      <alignment horizontal="right" vertical="center"/>
      <protection hidden="1"/>
    </xf>
    <xf numFmtId="0" fontId="92" fillId="3" borderId="4" xfId="0" applyFont="1" applyFill="1" applyBorder="1" applyAlignment="1" applyProtection="1">
      <alignment horizontal="center" vertical="center"/>
      <protection hidden="1"/>
    </xf>
    <xf numFmtId="0" fontId="34" fillId="0" borderId="12" xfId="0" applyFont="1" applyBorder="1" applyProtection="1">
      <protection hidden="1"/>
    </xf>
    <xf numFmtId="0" fontId="34" fillId="0" borderId="11" xfId="0" applyFont="1" applyBorder="1" applyProtection="1">
      <protection hidden="1"/>
    </xf>
    <xf numFmtId="0" fontId="92" fillId="0" borderId="0" xfId="0" applyFont="1" applyBorder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125" fillId="0" borderId="0" xfId="0" applyFont="1" applyAlignment="1" applyProtection="1">
      <alignment vertical="center"/>
      <protection hidden="1"/>
    </xf>
    <xf numFmtId="0" fontId="125" fillId="2" borderId="0" xfId="0" applyFont="1" applyFill="1" applyAlignment="1" applyProtection="1">
      <alignment horizontal="left" vertical="center"/>
      <protection hidden="1"/>
    </xf>
    <xf numFmtId="0" fontId="125" fillId="2" borderId="0" xfId="0" applyFont="1" applyFill="1" applyAlignment="1" applyProtection="1">
      <alignment horizontal="right" vertical="center"/>
      <protection hidden="1"/>
    </xf>
    <xf numFmtId="0" fontId="23" fillId="13" borderId="0" xfId="0" applyFont="1" applyFill="1" applyProtection="1">
      <protection hidden="1"/>
    </xf>
    <xf numFmtId="0" fontId="125" fillId="0" borderId="0" xfId="0" applyFont="1" applyBorder="1" applyAlignment="1" applyProtection="1">
      <alignment horizontal="right" vertical="center"/>
      <protection hidden="1"/>
    </xf>
    <xf numFmtId="0" fontId="125" fillId="0" borderId="0" xfId="0" applyFont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vertical="center" wrapText="1"/>
      <protection hidden="1"/>
    </xf>
    <xf numFmtId="0" fontId="115" fillId="5" borderId="0" xfId="1" applyFont="1" applyFill="1" applyBorder="1" applyAlignment="1" applyProtection="1">
      <alignment vertical="center" wrapText="1"/>
      <protection hidden="1"/>
    </xf>
    <xf numFmtId="0" fontId="115" fillId="5" borderId="2" xfId="1" applyFont="1" applyFill="1" applyBorder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21" fillId="0" borderId="0" xfId="0" applyFont="1" applyBorder="1" applyAlignment="1" applyProtection="1">
      <alignment horizontal="center" vertical="center" wrapText="1"/>
      <protection locked="0" hidden="1"/>
    </xf>
    <xf numFmtId="14" fontId="0" fillId="0" borderId="0" xfId="0" applyNumberFormat="1"/>
    <xf numFmtId="14" fontId="9" fillId="11" borderId="4" xfId="0" applyNumberFormat="1" applyFont="1" applyFill="1" applyBorder="1" applyAlignment="1" applyProtection="1">
      <alignment horizontal="left" vertical="top"/>
      <protection hidden="1"/>
    </xf>
    <xf numFmtId="0" fontId="22" fillId="0" borderId="0" xfId="0" applyFont="1" applyAlignment="1" applyProtection="1">
      <protection hidden="1"/>
    </xf>
    <xf numFmtId="0" fontId="0" fillId="9" borderId="1" xfId="0" applyFill="1" applyBorder="1" applyProtection="1">
      <protection hidden="1"/>
    </xf>
    <xf numFmtId="0" fontId="0" fillId="13" borderId="1" xfId="0" applyFill="1" applyBorder="1" applyProtection="1">
      <protection hidden="1"/>
    </xf>
    <xf numFmtId="0" fontId="100" fillId="0" borderId="22" xfId="0" applyFont="1" applyBorder="1" applyAlignment="1" applyProtection="1">
      <alignment horizontal="left"/>
      <protection hidden="1"/>
    </xf>
    <xf numFmtId="0" fontId="136" fillId="0" borderId="0" xfId="0" applyFont="1" applyBorder="1" applyAlignment="1" applyProtection="1">
      <alignment horizontal="right" vertical="top"/>
      <protection hidden="1"/>
    </xf>
    <xf numFmtId="0" fontId="9" fillId="0" borderId="1" xfId="0" applyFont="1" applyFill="1" applyBorder="1" applyProtection="1">
      <protection hidden="1"/>
    </xf>
    <xf numFmtId="171" fontId="126" fillId="6" borderId="0" xfId="0" applyNumberFormat="1" applyFont="1" applyFill="1" applyBorder="1" applyAlignment="1" applyProtection="1">
      <alignment horizontal="left" vertical="top"/>
      <protection locked="0"/>
    </xf>
    <xf numFmtId="0" fontId="9" fillId="0" borderId="14" xfId="0" applyFont="1" applyBorder="1" applyAlignment="1" applyProtection="1">
      <alignment horizontal="center" vertical="top"/>
      <protection hidden="1"/>
    </xf>
    <xf numFmtId="0" fontId="9" fillId="8" borderId="0" xfId="0" applyFont="1" applyFill="1" applyBorder="1" applyAlignment="1" applyProtection="1">
      <alignment horizontal="center" vertical="top"/>
      <protection hidden="1"/>
    </xf>
    <xf numFmtId="0" fontId="9" fillId="0" borderId="0" xfId="0" applyFont="1" applyBorder="1" applyAlignment="1" applyProtection="1">
      <alignment vertical="top"/>
      <protection hidden="1"/>
    </xf>
    <xf numFmtId="0" fontId="9" fillId="0" borderId="0" xfId="0" applyFont="1" applyBorder="1" applyAlignment="1" applyProtection="1">
      <alignment horizontal="center" vertical="top"/>
      <protection hidden="1"/>
    </xf>
    <xf numFmtId="0" fontId="138" fillId="0" borderId="0" xfId="0" applyFont="1" applyBorder="1" applyAlignment="1" applyProtection="1">
      <alignment horizontal="center" vertical="top"/>
      <protection hidden="1"/>
    </xf>
    <xf numFmtId="0" fontId="9" fillId="2" borderId="0" xfId="0" applyFont="1" applyFill="1" applyBorder="1" applyAlignment="1" applyProtection="1">
      <alignment horizontal="center" vertical="top"/>
      <protection hidden="1"/>
    </xf>
    <xf numFmtId="0" fontId="90" fillId="2" borderId="0" xfId="0" applyFont="1" applyFill="1" applyBorder="1" applyAlignment="1" applyProtection="1">
      <alignment horizontal="center" vertical="top"/>
      <protection hidden="1"/>
    </xf>
    <xf numFmtId="0" fontId="45" fillId="7" borderId="0" xfId="0" applyFont="1" applyFill="1" applyBorder="1" applyAlignment="1" applyProtection="1">
      <alignment horizontal="center" vertical="top"/>
      <protection hidden="1"/>
    </xf>
    <xf numFmtId="0" fontId="0" fillId="0" borderId="0" xfId="0" applyBorder="1" applyAlignment="1" applyProtection="1">
      <alignment horizontal="right" vertical="top"/>
      <protection hidden="1"/>
    </xf>
    <xf numFmtId="0" fontId="46" fillId="0" borderId="0" xfId="0" applyFont="1" applyBorder="1" applyAlignment="1" applyProtection="1">
      <alignment vertical="top" wrapText="1"/>
      <protection hidden="1"/>
    </xf>
    <xf numFmtId="0" fontId="46" fillId="0" borderId="16" xfId="0" applyFont="1" applyBorder="1" applyAlignment="1" applyProtection="1">
      <alignment vertical="top" wrapText="1"/>
      <protection hidden="1"/>
    </xf>
    <xf numFmtId="0" fontId="46" fillId="0" borderId="0" xfId="0" applyFont="1" applyBorder="1" applyAlignment="1" applyProtection="1">
      <alignment vertical="top"/>
      <protection hidden="1"/>
    </xf>
    <xf numFmtId="0" fontId="46" fillId="0" borderId="16" xfId="0" applyFont="1" applyBorder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right" vertical="top"/>
      <protection hidden="1"/>
    </xf>
    <xf numFmtId="0" fontId="49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16" xfId="0" applyBorder="1" applyAlignment="1" applyProtection="1">
      <alignment vertical="top"/>
      <protection hidden="1"/>
    </xf>
    <xf numFmtId="0" fontId="139" fillId="2" borderId="16" xfId="0" applyFont="1" applyFill="1" applyBorder="1" applyAlignment="1" applyProtection="1">
      <alignment vertical="top"/>
      <protection hidden="1"/>
    </xf>
    <xf numFmtId="0" fontId="9" fillId="13" borderId="0" xfId="0" quotePrefix="1" applyFont="1" applyFill="1" applyProtection="1">
      <protection hidden="1"/>
    </xf>
    <xf numFmtId="0" fontId="139" fillId="2" borderId="0" xfId="0" applyFont="1" applyFill="1" applyBorder="1" applyAlignment="1" applyProtection="1">
      <alignment vertical="top"/>
      <protection hidden="1"/>
    </xf>
    <xf numFmtId="0" fontId="139" fillId="2" borderId="23" xfId="0" applyFont="1" applyFill="1" applyBorder="1" applyAlignment="1" applyProtection="1">
      <alignment vertical="top"/>
      <protection hidden="1"/>
    </xf>
    <xf numFmtId="0" fontId="140" fillId="2" borderId="0" xfId="0" applyFont="1" applyFill="1" applyBorder="1" applyAlignment="1" applyProtection="1">
      <alignment horizontal="right" vertical="top"/>
      <protection hidden="1"/>
    </xf>
    <xf numFmtId="0" fontId="140" fillId="7" borderId="0" xfId="0" applyFont="1" applyFill="1" applyBorder="1" applyAlignment="1" applyProtection="1">
      <alignment horizontal="center" vertical="top"/>
      <protection hidden="1"/>
    </xf>
    <xf numFmtId="0" fontId="142" fillId="0" borderId="4" xfId="0" applyFont="1" applyBorder="1" applyAlignment="1" applyProtection="1">
      <alignment horizontal="left" vertical="top"/>
      <protection hidden="1"/>
    </xf>
    <xf numFmtId="1" fontId="143" fillId="0" borderId="0" xfId="0" applyNumberFormat="1" applyFont="1" applyFill="1" applyAlignment="1" applyProtection="1">
      <alignment vertical="top"/>
      <protection hidden="1"/>
    </xf>
    <xf numFmtId="1" fontId="143" fillId="0" borderId="0" xfId="0" applyNumberFormat="1" applyFont="1" applyFill="1" applyAlignment="1" applyProtection="1">
      <alignment horizontal="right" vertical="top"/>
      <protection hidden="1"/>
    </xf>
    <xf numFmtId="0" fontId="9" fillId="8" borderId="0" xfId="0" applyFont="1" applyFill="1" applyBorder="1" applyAlignment="1" applyProtection="1">
      <alignment horizontal="right"/>
      <protection hidden="1"/>
    </xf>
    <xf numFmtId="0" fontId="142" fillId="0" borderId="4" xfId="0" applyFont="1" applyBorder="1" applyAlignment="1" applyProtection="1">
      <alignment horizontal="left" vertical="top" wrapText="1"/>
      <protection hidden="1"/>
    </xf>
    <xf numFmtId="0" fontId="141" fillId="0" borderId="4" xfId="0" applyFont="1" applyBorder="1" applyAlignment="1" applyProtection="1">
      <alignment horizontal="left"/>
      <protection hidden="1"/>
    </xf>
    <xf numFmtId="1" fontId="141" fillId="0" borderId="4" xfId="0" applyNumberFormat="1" applyFont="1" applyBorder="1" applyAlignment="1" applyProtection="1">
      <alignment horizontal="center"/>
      <protection hidden="1"/>
    </xf>
    <xf numFmtId="0" fontId="141" fillId="0" borderId="4" xfId="0" applyFont="1" applyBorder="1" applyAlignment="1" applyProtection="1">
      <alignment horizontal="center"/>
      <protection hidden="1"/>
    </xf>
    <xf numFmtId="0" fontId="141" fillId="0" borderId="4" xfId="0" applyFont="1" applyBorder="1" applyProtection="1">
      <protection hidden="1"/>
    </xf>
    <xf numFmtId="0" fontId="144" fillId="17" borderId="0" xfId="0" applyFont="1" applyFill="1" applyProtection="1">
      <protection hidden="1"/>
    </xf>
    <xf numFmtId="0" fontId="140" fillId="18" borderId="0" xfId="0" applyFont="1" applyFill="1" applyBorder="1" applyAlignment="1" applyProtection="1">
      <alignment horizontal="right" vertical="top"/>
      <protection hidden="1"/>
    </xf>
    <xf numFmtId="17" fontId="96" fillId="0" borderId="0" xfId="0" applyNumberFormat="1" applyFont="1" applyFill="1" applyAlignment="1" applyProtection="1">
      <alignment vertical="top"/>
      <protection hidden="1"/>
    </xf>
    <xf numFmtId="0" fontId="53" fillId="6" borderId="10" xfId="0" applyFont="1" applyFill="1" applyBorder="1" applyAlignment="1" applyProtection="1">
      <alignment horizontal="left" vertical="top" wrapText="1" indent="1"/>
      <protection hidden="1"/>
    </xf>
    <xf numFmtId="0" fontId="53" fillId="6" borderId="12" xfId="0" applyFont="1" applyFill="1" applyBorder="1" applyAlignment="1" applyProtection="1">
      <alignment horizontal="left" vertical="top" wrapText="1" indent="1"/>
      <protection hidden="1"/>
    </xf>
    <xf numFmtId="0" fontId="53" fillId="6" borderId="11" xfId="0" applyFont="1" applyFill="1" applyBorder="1" applyAlignment="1" applyProtection="1">
      <alignment horizontal="left" vertical="top" wrapText="1" indent="1"/>
      <protection hidden="1"/>
    </xf>
    <xf numFmtId="0" fontId="12" fillId="0" borderId="0" xfId="0" applyFont="1" applyBorder="1" applyAlignment="1" applyProtection="1">
      <alignment horizontal="center"/>
      <protection hidden="1"/>
    </xf>
    <xf numFmtId="3" fontId="24" fillId="3" borderId="12" xfId="0" applyNumberFormat="1" applyFont="1" applyFill="1" applyBorder="1" applyAlignment="1" applyProtection="1">
      <alignment horizontal="center" vertical="top"/>
      <protection locked="0"/>
    </xf>
    <xf numFmtId="0" fontId="21" fillId="3" borderId="6" xfId="0" applyFont="1" applyFill="1" applyBorder="1" applyAlignment="1" applyProtection="1">
      <alignment horizontal="center" vertical="center"/>
      <protection locked="0"/>
    </xf>
    <xf numFmtId="0" fontId="29" fillId="4" borderId="1" xfId="0" applyFont="1" applyFill="1" applyBorder="1" applyAlignment="1" applyProtection="1">
      <alignment horizontal="center" vertical="top" wrapText="1"/>
      <protection hidden="1"/>
    </xf>
    <xf numFmtId="0" fontId="21" fillId="4" borderId="0" xfId="0" applyFont="1" applyFill="1" applyBorder="1" applyAlignment="1" applyProtection="1">
      <alignment horizontal="center" vertical="top"/>
      <protection hidden="1"/>
    </xf>
    <xf numFmtId="0" fontId="5" fillId="0" borderId="1" xfId="0" applyFont="1" applyFill="1" applyBorder="1" applyAlignment="1" applyProtection="1">
      <alignment horizontal="left" vertical="top" wrapText="1" indent="1"/>
      <protection hidden="1"/>
    </xf>
    <xf numFmtId="0" fontId="5" fillId="0" borderId="0" xfId="0" applyFont="1" applyFill="1" applyBorder="1" applyAlignment="1" applyProtection="1">
      <alignment horizontal="left" vertical="top" wrapText="1" indent="1"/>
      <protection hidden="1"/>
    </xf>
    <xf numFmtId="0" fontId="5" fillId="0" borderId="1" xfId="0" applyFont="1" applyBorder="1" applyAlignment="1" applyProtection="1">
      <alignment horizontal="left" wrapText="1" indent="1"/>
      <protection hidden="1"/>
    </xf>
    <xf numFmtId="0" fontId="43" fillId="4" borderId="5" xfId="0" applyFont="1" applyFill="1" applyBorder="1" applyAlignment="1" applyProtection="1">
      <alignment horizontal="center" vertical="center"/>
      <protection hidden="1"/>
    </xf>
    <xf numFmtId="0" fontId="43" fillId="4" borderId="9" xfId="0" applyFont="1" applyFill="1" applyBorder="1" applyAlignment="1" applyProtection="1">
      <alignment horizontal="center" vertical="center"/>
      <protection hidden="1"/>
    </xf>
    <xf numFmtId="0" fontId="43" fillId="4" borderId="3" xfId="0" applyFont="1" applyFill="1" applyBorder="1" applyAlignment="1" applyProtection="1">
      <alignment horizontal="center" vertical="center"/>
      <protection hidden="1"/>
    </xf>
    <xf numFmtId="0" fontId="43" fillId="4" borderId="8" xfId="0" applyFont="1" applyFill="1" applyBorder="1" applyAlignment="1" applyProtection="1">
      <alignment horizontal="center" vertical="center"/>
      <protection hidden="1"/>
    </xf>
    <xf numFmtId="0" fontId="43" fillId="4" borderId="6" xfId="0" applyFont="1" applyFill="1" applyBorder="1" applyAlignment="1" applyProtection="1">
      <alignment horizontal="center" vertical="center"/>
      <protection hidden="1"/>
    </xf>
    <xf numFmtId="0" fontId="43" fillId="4" borderId="7" xfId="0" applyFont="1" applyFill="1" applyBorder="1" applyAlignment="1" applyProtection="1">
      <alignment horizontal="center" vertical="center"/>
      <protection hidden="1"/>
    </xf>
    <xf numFmtId="0" fontId="79" fillId="8" borderId="1" xfId="0" applyFont="1" applyFill="1" applyBorder="1" applyAlignment="1" applyProtection="1">
      <alignment horizontal="left" vertical="center" wrapText="1" indent="1"/>
      <protection hidden="1"/>
    </xf>
    <xf numFmtId="0" fontId="79" fillId="8" borderId="0" xfId="0" applyFont="1" applyFill="1" applyBorder="1" applyAlignment="1" applyProtection="1">
      <alignment horizontal="left" vertical="center" wrapText="1" indent="1"/>
      <protection hidden="1"/>
    </xf>
    <xf numFmtId="0" fontId="79" fillId="8" borderId="2" xfId="0" applyFont="1" applyFill="1" applyBorder="1" applyAlignment="1" applyProtection="1">
      <alignment horizontal="left" vertical="center" wrapText="1" indent="1"/>
      <protection hidden="1"/>
    </xf>
    <xf numFmtId="0" fontId="21" fillId="6" borderId="6" xfId="0" applyFont="1" applyFill="1" applyBorder="1" applyAlignment="1" applyProtection="1">
      <alignment horizontal="center" vertical="top"/>
      <protection locked="0"/>
    </xf>
    <xf numFmtId="0" fontId="54" fillId="0" borderId="0" xfId="0" applyFont="1" applyFill="1" applyBorder="1" applyAlignment="1" applyProtection="1">
      <alignment horizontal="right" vertical="top" wrapText="1"/>
      <protection hidden="1"/>
    </xf>
    <xf numFmtId="0" fontId="21" fillId="4" borderId="1" xfId="0" applyFont="1" applyFill="1" applyBorder="1" applyAlignment="1" applyProtection="1">
      <alignment horizontal="center" vertical="top"/>
      <protection hidden="1"/>
    </xf>
    <xf numFmtId="0" fontId="47" fillId="0" borderId="0" xfId="0" applyFont="1" applyAlignment="1" applyProtection="1">
      <alignment horizontal="right" vertical="center" wrapText="1"/>
      <protection hidden="1"/>
    </xf>
    <xf numFmtId="0" fontId="41" fillId="4" borderId="0" xfId="0" applyFont="1" applyFill="1" applyBorder="1" applyAlignment="1" applyProtection="1">
      <alignment horizontal="center" wrapText="1"/>
      <protection hidden="1"/>
    </xf>
    <xf numFmtId="0" fontId="0" fillId="6" borderId="0" xfId="0" applyFill="1" applyBorder="1" applyAlignment="1" applyProtection="1">
      <alignment horizontal="center" wrapText="1"/>
      <protection hidden="1"/>
    </xf>
    <xf numFmtId="0" fontId="58" fillId="2" borderId="10" xfId="1" applyFont="1" applyFill="1" applyBorder="1" applyAlignment="1" applyProtection="1">
      <alignment horizontal="center" vertical="center"/>
      <protection hidden="1"/>
    </xf>
    <xf numFmtId="0" fontId="58" fillId="2" borderId="12" xfId="1" applyFont="1" applyFill="1" applyBorder="1" applyAlignment="1" applyProtection="1">
      <alignment horizontal="center" vertical="center"/>
      <protection hidden="1"/>
    </xf>
    <xf numFmtId="0" fontId="58" fillId="2" borderId="11" xfId="1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top" wrapText="1"/>
      <protection hidden="1"/>
    </xf>
    <xf numFmtId="0" fontId="0" fillId="0" borderId="0" xfId="0" applyBorder="1" applyAlignment="1" applyProtection="1">
      <alignment horizontal="center" vertical="top" wrapText="1"/>
      <protection hidden="1"/>
    </xf>
    <xf numFmtId="0" fontId="0" fillId="0" borderId="2" xfId="0" applyBorder="1" applyAlignment="1" applyProtection="1">
      <alignment horizontal="center" vertical="top" wrapText="1"/>
      <protection hidden="1"/>
    </xf>
    <xf numFmtId="0" fontId="0" fillId="0" borderId="8" xfId="0" applyBorder="1" applyAlignment="1" applyProtection="1">
      <alignment horizontal="center" vertical="top" wrapText="1"/>
      <protection hidden="1"/>
    </xf>
    <xf numFmtId="0" fontId="0" fillId="0" borderId="6" xfId="0" applyBorder="1" applyAlignment="1" applyProtection="1">
      <alignment horizontal="center" vertical="top" wrapText="1"/>
      <protection hidden="1"/>
    </xf>
    <xf numFmtId="0" fontId="0" fillId="0" borderId="7" xfId="0" applyBorder="1" applyAlignment="1" applyProtection="1">
      <alignment horizontal="center" vertical="top" wrapText="1"/>
      <protection hidden="1"/>
    </xf>
    <xf numFmtId="0" fontId="83" fillId="15" borderId="1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horizontal="left" vertical="top" indent="1"/>
      <protection hidden="1"/>
    </xf>
    <xf numFmtId="0" fontId="5" fillId="0" borderId="0" xfId="0" applyFont="1" applyFill="1" applyBorder="1" applyAlignment="1" applyProtection="1">
      <alignment horizontal="left" vertical="top" indent="1"/>
      <protection hidden="1"/>
    </xf>
    <xf numFmtId="0" fontId="5" fillId="0" borderId="1" xfId="0" applyFont="1" applyFill="1" applyBorder="1" applyAlignment="1" applyProtection="1">
      <alignment horizontal="left" vertical="center" indent="1"/>
      <protection hidden="1"/>
    </xf>
    <xf numFmtId="0" fontId="5" fillId="0" borderId="0" xfId="0" applyFont="1" applyFill="1" applyBorder="1" applyAlignment="1" applyProtection="1">
      <alignment horizontal="left" vertical="center" indent="1"/>
      <protection hidden="1"/>
    </xf>
    <xf numFmtId="0" fontId="22" fillId="4" borderId="5" xfId="0" applyFont="1" applyFill="1" applyBorder="1" applyAlignment="1" applyProtection="1">
      <alignment horizontal="center" vertical="top"/>
      <protection hidden="1"/>
    </xf>
    <xf numFmtId="0" fontId="22" fillId="4" borderId="9" xfId="0" applyFont="1" applyFill="1" applyBorder="1" applyAlignment="1" applyProtection="1">
      <alignment horizontal="center" vertical="top"/>
      <protection hidden="1"/>
    </xf>
    <xf numFmtId="0" fontId="112" fillId="0" borderId="1" xfId="0" applyFont="1" applyBorder="1" applyAlignment="1" applyProtection="1">
      <alignment horizontal="left" vertical="top" wrapText="1" indent="1"/>
      <protection hidden="1"/>
    </xf>
    <xf numFmtId="0" fontId="112" fillId="0" borderId="0" xfId="0" applyFont="1" applyBorder="1" applyAlignment="1" applyProtection="1">
      <alignment horizontal="left" vertical="top" wrapText="1" indent="1"/>
      <protection hidden="1"/>
    </xf>
    <xf numFmtId="0" fontId="112" fillId="0" borderId="2" xfId="0" applyFont="1" applyBorder="1" applyAlignment="1" applyProtection="1">
      <alignment horizontal="left" vertical="top" wrapText="1" indent="1"/>
      <protection hidden="1"/>
    </xf>
    <xf numFmtId="0" fontId="111" fillId="0" borderId="8" xfId="0" applyFont="1" applyBorder="1" applyAlignment="1" applyProtection="1">
      <alignment horizontal="left" vertical="top" wrapText="1" indent="1"/>
      <protection hidden="1"/>
    </xf>
    <xf numFmtId="0" fontId="111" fillId="0" borderId="6" xfId="0" applyFont="1" applyBorder="1" applyAlignment="1" applyProtection="1">
      <alignment horizontal="left" vertical="top" wrapText="1" indent="1"/>
      <protection hidden="1"/>
    </xf>
    <xf numFmtId="0" fontId="111" fillId="0" borderId="7" xfId="0" applyFont="1" applyBorder="1" applyAlignment="1" applyProtection="1">
      <alignment horizontal="left" vertical="top" wrapText="1" indent="1"/>
      <protection hidden="1"/>
    </xf>
    <xf numFmtId="0" fontId="5" fillId="0" borderId="1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 applyFill="1" applyBorder="1" applyAlignment="1" applyProtection="1">
      <alignment horizontal="center" vertical="top" wrapText="1"/>
      <protection hidden="1"/>
    </xf>
    <xf numFmtId="0" fontId="24" fillId="3" borderId="6" xfId="0" applyFont="1" applyFill="1" applyBorder="1" applyAlignment="1" applyProtection="1">
      <alignment horizontal="left" vertical="center" indent="1"/>
      <protection locked="0"/>
    </xf>
    <xf numFmtId="0" fontId="24" fillId="3" borderId="12" xfId="0" applyFont="1" applyFill="1" applyBorder="1" applyAlignment="1" applyProtection="1">
      <alignment horizontal="left" vertical="center" indent="1"/>
      <protection locked="0"/>
    </xf>
    <xf numFmtId="0" fontId="37" fillId="0" borderId="0" xfId="0" applyFont="1" applyBorder="1" applyAlignment="1" applyProtection="1">
      <alignment horizontal="center" vertical="top"/>
      <protection hidden="1"/>
    </xf>
    <xf numFmtId="0" fontId="37" fillId="0" borderId="2" xfId="0" applyFont="1" applyBorder="1" applyAlignment="1" applyProtection="1">
      <alignment horizontal="center" vertical="top"/>
      <protection hidden="1"/>
    </xf>
    <xf numFmtId="0" fontId="99" fillId="5" borderId="5" xfId="0" applyFont="1" applyFill="1" applyBorder="1" applyAlignment="1" applyProtection="1">
      <alignment horizontal="center" vertical="center" wrapText="1"/>
      <protection hidden="1"/>
    </xf>
    <xf numFmtId="0" fontId="99" fillId="5" borderId="9" xfId="0" applyFont="1" applyFill="1" applyBorder="1" applyAlignment="1" applyProtection="1">
      <alignment horizontal="center" vertical="center" wrapText="1"/>
      <protection hidden="1"/>
    </xf>
    <xf numFmtId="0" fontId="99" fillId="5" borderId="3" xfId="0" applyFont="1" applyFill="1" applyBorder="1" applyAlignment="1" applyProtection="1">
      <alignment horizontal="center" vertical="center" wrapText="1"/>
      <protection hidden="1"/>
    </xf>
    <xf numFmtId="0" fontId="87" fillId="4" borderId="1" xfId="0" applyFont="1" applyFill="1" applyBorder="1" applyAlignment="1" applyProtection="1">
      <alignment horizontal="center" vertical="top"/>
      <protection hidden="1"/>
    </xf>
    <xf numFmtId="0" fontId="87" fillId="4" borderId="0" xfId="0" applyFont="1" applyFill="1" applyBorder="1" applyAlignment="1" applyProtection="1">
      <alignment horizontal="center" vertical="top"/>
      <protection hidden="1"/>
    </xf>
    <xf numFmtId="0" fontId="87" fillId="4" borderId="2" xfId="0" applyFont="1" applyFill="1" applyBorder="1" applyAlignment="1" applyProtection="1">
      <alignment horizontal="center" vertical="top"/>
      <protection hidden="1"/>
    </xf>
    <xf numFmtId="0" fontId="42" fillId="5" borderId="24" xfId="0" applyFont="1" applyFill="1" applyBorder="1" applyAlignment="1" applyProtection="1">
      <alignment horizontal="center" vertical="top"/>
      <protection locked="0"/>
    </xf>
    <xf numFmtId="0" fontId="42" fillId="5" borderId="25" xfId="0" applyFont="1" applyFill="1" applyBorder="1" applyAlignment="1" applyProtection="1">
      <alignment horizontal="center" vertical="top"/>
      <protection locked="0"/>
    </xf>
    <xf numFmtId="0" fontId="52" fillId="5" borderId="0" xfId="1" applyFont="1" applyFill="1" applyBorder="1" applyAlignment="1" applyProtection="1">
      <alignment horizontal="center" vertical="center" wrapText="1"/>
      <protection hidden="1"/>
    </xf>
    <xf numFmtId="0" fontId="52" fillId="5" borderId="2" xfId="1" applyFont="1" applyFill="1" applyBorder="1" applyAlignment="1" applyProtection="1">
      <alignment horizontal="center" vertical="center" wrapText="1"/>
      <protection hidden="1"/>
    </xf>
    <xf numFmtId="0" fontId="52" fillId="5" borderId="0" xfId="1" applyFont="1" applyFill="1" applyBorder="1" applyAlignment="1" applyProtection="1">
      <alignment horizontal="center" vertical="top" wrapText="1"/>
      <protection hidden="1"/>
    </xf>
    <xf numFmtId="0" fontId="52" fillId="5" borderId="2" xfId="1" applyFont="1" applyFill="1" applyBorder="1" applyAlignment="1" applyProtection="1">
      <alignment horizontal="center" vertical="top" wrapText="1"/>
      <protection hidden="1"/>
    </xf>
    <xf numFmtId="0" fontId="21" fillId="6" borderId="12" xfId="0" applyFont="1" applyFill="1" applyBorder="1" applyAlignment="1" applyProtection="1">
      <alignment horizontal="center" vertical="center"/>
      <protection locked="0"/>
    </xf>
    <xf numFmtId="3" fontId="52" fillId="0" borderId="0" xfId="0" applyNumberFormat="1" applyFont="1" applyFill="1" applyBorder="1" applyAlignment="1" applyProtection="1">
      <alignment horizontal="left" vertical="top" indent="1"/>
      <protection hidden="1"/>
    </xf>
    <xf numFmtId="0" fontId="24" fillId="3" borderId="6" xfId="0" applyFont="1" applyFill="1" applyBorder="1" applyAlignment="1" applyProtection="1">
      <alignment horizontal="left" vertical="top" indent="1"/>
      <protection locked="0"/>
    </xf>
    <xf numFmtId="0" fontId="53" fillId="0" borderId="10" xfId="0" applyFont="1" applyBorder="1" applyAlignment="1" applyProtection="1">
      <alignment horizontal="left" vertical="top" wrapText="1" indent="1"/>
      <protection hidden="1"/>
    </xf>
    <xf numFmtId="0" fontId="53" fillId="0" borderId="12" xfId="0" applyFont="1" applyBorder="1" applyAlignment="1" applyProtection="1">
      <alignment horizontal="left" vertical="top" wrapText="1" indent="1"/>
      <protection hidden="1"/>
    </xf>
    <xf numFmtId="0" fontId="53" fillId="0" borderId="11" xfId="0" applyFont="1" applyBorder="1" applyAlignment="1" applyProtection="1">
      <alignment horizontal="left" vertical="top" wrapText="1" indent="1"/>
      <protection hidden="1"/>
    </xf>
    <xf numFmtId="0" fontId="24" fillId="6" borderId="6" xfId="0" applyFont="1" applyFill="1" applyBorder="1" applyAlignment="1" applyProtection="1">
      <alignment horizontal="left" vertical="top" indent="1"/>
      <protection locked="0"/>
    </xf>
    <xf numFmtId="0" fontId="0" fillId="0" borderId="0" xfId="0" applyBorder="1"/>
    <xf numFmtId="0" fontId="5" fillId="0" borderId="0" xfId="0" applyFont="1" applyFill="1" applyBorder="1" applyAlignment="1" applyProtection="1">
      <alignment horizontal="center" vertical="center"/>
      <protection hidden="1"/>
    </xf>
    <xf numFmtId="0" fontId="24" fillId="6" borderId="6" xfId="0" applyFont="1" applyFill="1" applyBorder="1" applyAlignment="1" applyProtection="1">
      <alignment horizontal="center" vertical="top"/>
      <protection locked="0"/>
    </xf>
    <xf numFmtId="3" fontId="24" fillId="6" borderId="6" xfId="0" applyNumberFormat="1" applyFont="1" applyFill="1" applyBorder="1" applyAlignment="1" applyProtection="1">
      <alignment horizontal="center" vertical="top"/>
      <protection hidden="1"/>
    </xf>
    <xf numFmtId="0" fontId="37" fillId="0" borderId="0" xfId="0" applyFont="1" applyBorder="1" applyAlignment="1" applyProtection="1">
      <alignment horizontal="center"/>
      <protection hidden="1"/>
    </xf>
    <xf numFmtId="0" fontId="37" fillId="0" borderId="2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0" borderId="0" xfId="0" applyBorder="1" applyAlignment="1" applyProtection="1">
      <alignment horizontal="left" indent="1"/>
      <protection hidden="1"/>
    </xf>
    <xf numFmtId="0" fontId="75" fillId="0" borderId="1" xfId="0" applyFont="1" applyBorder="1" applyAlignment="1" applyProtection="1">
      <alignment horizontal="center" vertical="center"/>
      <protection hidden="1"/>
    </xf>
    <xf numFmtId="0" fontId="75" fillId="0" borderId="0" xfId="0" applyFont="1" applyBorder="1" applyAlignment="1" applyProtection="1">
      <alignment horizontal="center" vertical="center"/>
      <protection hidden="1"/>
    </xf>
    <xf numFmtId="0" fontId="107" fillId="0" borderId="9" xfId="0" applyFont="1" applyBorder="1" applyAlignment="1" applyProtection="1">
      <alignment horizontal="left"/>
      <protection hidden="1"/>
    </xf>
    <xf numFmtId="0" fontId="108" fillId="0" borderId="0" xfId="0" applyFont="1" applyBorder="1" applyAlignment="1">
      <alignment horizontal="center" vertical="top" wrapText="1"/>
    </xf>
    <xf numFmtId="0" fontId="109" fillId="0" borderId="0" xfId="0" applyFont="1" applyBorder="1" applyAlignment="1">
      <alignment horizontal="left" wrapText="1"/>
    </xf>
    <xf numFmtId="0" fontId="109" fillId="0" borderId="0" xfId="0" applyFont="1" applyBorder="1" applyAlignment="1">
      <alignment horizontal="left"/>
    </xf>
    <xf numFmtId="0" fontId="23" fillId="0" borderId="10" xfId="4" applyFont="1" applyBorder="1" applyAlignment="1" applyProtection="1">
      <alignment horizontal="left" vertical="top" wrapText="1"/>
      <protection hidden="1"/>
    </xf>
    <xf numFmtId="0" fontId="23" fillId="0" borderId="12" xfId="4" applyBorder="1" applyAlignment="1" applyProtection="1">
      <alignment horizontal="left" vertical="top" wrapText="1"/>
      <protection hidden="1"/>
    </xf>
    <xf numFmtId="0" fontId="23" fillId="0" borderId="11" xfId="4" applyBorder="1" applyAlignment="1" applyProtection="1">
      <alignment horizontal="left" vertical="top" wrapText="1"/>
      <protection hidden="1"/>
    </xf>
    <xf numFmtId="0" fontId="83" fillId="0" borderId="6" xfId="0" applyFont="1" applyBorder="1" applyAlignment="1" applyProtection="1">
      <alignment horizontal="left" vertical="top" wrapText="1"/>
      <protection hidden="1"/>
    </xf>
    <xf numFmtId="0" fontId="53" fillId="0" borderId="5" xfId="0" applyFont="1" applyBorder="1" applyAlignment="1" applyProtection="1">
      <alignment horizontal="left" vertical="top" wrapText="1" indent="1"/>
      <protection hidden="1"/>
    </xf>
    <xf numFmtId="0" fontId="53" fillId="0" borderId="9" xfId="0" applyFont="1" applyBorder="1" applyAlignment="1" applyProtection="1">
      <alignment horizontal="left" vertical="top" wrapText="1" indent="1"/>
      <protection hidden="1"/>
    </xf>
    <xf numFmtId="0" fontId="53" fillId="0" borderId="3" xfId="0" applyFont="1" applyBorder="1" applyAlignment="1" applyProtection="1">
      <alignment horizontal="left" vertical="top" wrapText="1" indent="1"/>
      <protection hidden="1"/>
    </xf>
    <xf numFmtId="0" fontId="53" fillId="0" borderId="8" xfId="0" applyFont="1" applyBorder="1" applyAlignment="1" applyProtection="1">
      <alignment horizontal="left" vertical="top" wrapText="1" indent="1"/>
      <protection hidden="1"/>
    </xf>
    <xf numFmtId="0" fontId="53" fillId="0" borderId="6" xfId="0" applyFont="1" applyBorder="1" applyAlignment="1" applyProtection="1">
      <alignment horizontal="left" vertical="top" wrapText="1" indent="1"/>
      <protection hidden="1"/>
    </xf>
    <xf numFmtId="0" fontId="53" fillId="0" borderId="7" xfId="0" applyFont="1" applyBorder="1" applyAlignment="1" applyProtection="1">
      <alignment horizontal="left" vertical="top" wrapText="1" indent="1"/>
      <protection hidden="1"/>
    </xf>
    <xf numFmtId="0" fontId="6" fillId="3" borderId="0" xfId="0" applyFont="1" applyFill="1" applyBorder="1" applyAlignment="1" applyProtection="1">
      <alignment horizontal="center" vertical="center"/>
      <protection locked="0" hidden="1"/>
    </xf>
    <xf numFmtId="3" fontId="24" fillId="6" borderId="6" xfId="0" applyNumberFormat="1" applyFont="1" applyFill="1" applyBorder="1" applyAlignment="1" applyProtection="1">
      <alignment horizontal="left" vertical="top"/>
      <protection locked="0"/>
    </xf>
    <xf numFmtId="3" fontId="16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16" fillId="3" borderId="8" xfId="0" applyNumberFormat="1" applyFont="1" applyFill="1" applyBorder="1" applyAlignment="1" applyProtection="1">
      <alignment horizontal="center" vertical="center" wrapText="1"/>
      <protection hidden="1"/>
    </xf>
    <xf numFmtId="3" fontId="111" fillId="6" borderId="0" xfId="0" applyNumberFormat="1" applyFont="1" applyFill="1" applyBorder="1" applyAlignment="1" applyProtection="1">
      <alignment horizontal="left" vertical="top" wrapText="1" indent="1"/>
      <protection locked="0"/>
    </xf>
    <xf numFmtId="3" fontId="111" fillId="6" borderId="2" xfId="0" applyNumberFormat="1" applyFont="1" applyFill="1" applyBorder="1" applyAlignment="1" applyProtection="1">
      <alignment horizontal="left" vertical="top" wrapText="1" indent="1"/>
      <protection locked="0"/>
    </xf>
    <xf numFmtId="0" fontId="123" fillId="0" borderId="6" xfId="0" applyFont="1" applyFill="1" applyBorder="1" applyAlignment="1" applyProtection="1">
      <alignment horizontal="center" vertical="center"/>
    </xf>
    <xf numFmtId="3" fontId="16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3" fontId="16" fillId="3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21" fillId="6" borderId="0" xfId="0" applyFont="1" applyFill="1" applyBorder="1" applyAlignment="1" applyProtection="1">
      <alignment horizontal="center" vertical="top"/>
      <protection locked="0"/>
    </xf>
    <xf numFmtId="0" fontId="115" fillId="5" borderId="0" xfId="1" applyFont="1" applyFill="1" applyBorder="1" applyAlignment="1" applyProtection="1">
      <alignment horizontal="right" vertical="center" wrapText="1"/>
      <protection hidden="1"/>
    </xf>
    <xf numFmtId="0" fontId="16" fillId="3" borderId="1" xfId="0" applyFont="1" applyFill="1" applyBorder="1" applyAlignment="1" applyProtection="1">
      <alignment horizontal="left" vertical="center" indent="1"/>
      <protection locked="0"/>
    </xf>
    <xf numFmtId="0" fontId="16" fillId="3" borderId="0" xfId="0" applyFont="1" applyFill="1" applyBorder="1" applyAlignment="1" applyProtection="1">
      <alignment horizontal="left" vertical="center" indent="1"/>
      <protection locked="0"/>
    </xf>
    <xf numFmtId="0" fontId="123" fillId="16" borderId="6" xfId="0" applyFont="1" applyFill="1" applyBorder="1" applyAlignment="1" applyProtection="1">
      <alignment horizontal="center" vertical="center"/>
      <protection locked="0"/>
    </xf>
    <xf numFmtId="0" fontId="123" fillId="3" borderId="1" xfId="0" applyFont="1" applyFill="1" applyBorder="1" applyAlignment="1" applyProtection="1">
      <alignment horizontal="left" indent="1"/>
      <protection locked="0"/>
    </xf>
    <xf numFmtId="0" fontId="123" fillId="3" borderId="0" xfId="0" applyFont="1" applyFill="1" applyBorder="1" applyAlignment="1" applyProtection="1">
      <alignment horizontal="left" indent="1"/>
      <protection locked="0"/>
    </xf>
    <xf numFmtId="0" fontId="21" fillId="0" borderId="5" xfId="0" applyFont="1" applyBorder="1" applyAlignment="1" applyProtection="1">
      <alignment horizontal="center" vertical="center" wrapText="1"/>
      <protection locked="0" hidden="1"/>
    </xf>
    <xf numFmtId="0" fontId="21" fillId="0" borderId="9" xfId="0" applyFont="1" applyBorder="1" applyAlignment="1" applyProtection="1">
      <alignment horizontal="center" vertical="center" wrapText="1"/>
      <protection locked="0" hidden="1"/>
    </xf>
    <xf numFmtId="0" fontId="21" fillId="0" borderId="3" xfId="0" applyFont="1" applyBorder="1" applyAlignment="1" applyProtection="1">
      <alignment horizontal="center" vertical="center" wrapText="1"/>
      <protection locked="0" hidden="1"/>
    </xf>
    <xf numFmtId="0" fontId="21" fillId="0" borderId="8" xfId="0" applyFont="1" applyBorder="1" applyAlignment="1" applyProtection="1">
      <alignment horizontal="center" vertical="center" wrapText="1"/>
      <protection locked="0" hidden="1"/>
    </xf>
    <xf numFmtId="0" fontId="21" fillId="0" borderId="6" xfId="0" applyFont="1" applyBorder="1" applyAlignment="1" applyProtection="1">
      <alignment horizontal="center" vertical="center" wrapText="1"/>
      <protection locked="0" hidden="1"/>
    </xf>
    <xf numFmtId="0" fontId="21" fillId="0" borderId="7" xfId="0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16" fillId="0" borderId="6" xfId="0" applyFont="1" applyBorder="1" applyAlignment="1" applyProtection="1">
      <alignment horizontal="left" vertical="top" indent="1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4" fillId="0" borderId="9" xfId="0" applyFont="1" applyBorder="1" applyAlignment="1" applyProtection="1">
      <alignment horizontal="center" vertical="top"/>
      <protection hidden="1"/>
    </xf>
    <xf numFmtId="0" fontId="4" fillId="0" borderId="3" xfId="0" applyFont="1" applyBorder="1" applyAlignment="1" applyProtection="1">
      <alignment horizontal="center" vertical="top"/>
      <protection hidden="1"/>
    </xf>
    <xf numFmtId="0" fontId="10" fillId="0" borderId="8" xfId="0" applyFont="1" applyBorder="1" applyAlignment="1" applyProtection="1">
      <alignment horizontal="center" vertical="top"/>
      <protection hidden="1"/>
    </xf>
    <xf numFmtId="0" fontId="10" fillId="0" borderId="6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 vertical="top"/>
      <protection hidden="1"/>
    </xf>
    <xf numFmtId="0" fontId="8" fillId="0" borderId="10" xfId="0" applyFont="1" applyBorder="1" applyAlignment="1" applyProtection="1">
      <alignment horizontal="center" vertical="top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1" xfId="0" applyFont="1" applyBorder="1" applyAlignment="1" applyProtection="1">
      <alignment horizontal="center" vertical="top"/>
      <protection hidden="1"/>
    </xf>
    <xf numFmtId="17" fontId="8" fillId="0" borderId="10" xfId="0" quotePrefix="1" applyNumberFormat="1" applyFont="1" applyBorder="1" applyAlignment="1" applyProtection="1">
      <alignment horizontal="center" vertical="top"/>
      <protection hidden="1"/>
    </xf>
    <xf numFmtId="17" fontId="8" fillId="0" borderId="12" xfId="0" quotePrefix="1" applyNumberFormat="1" applyFont="1" applyBorder="1" applyAlignment="1" applyProtection="1">
      <alignment horizontal="center" vertical="top"/>
      <protection hidden="1"/>
    </xf>
    <xf numFmtId="17" fontId="8" fillId="0" borderId="11" xfId="0" quotePrefix="1" applyNumberFormat="1" applyFont="1" applyBorder="1" applyAlignment="1" applyProtection="1">
      <alignment horizontal="center" vertical="top"/>
      <protection hidden="1"/>
    </xf>
    <xf numFmtId="0" fontId="21" fillId="0" borderId="4" xfId="0" applyFont="1" applyBorder="1" applyAlignment="1" applyProtection="1">
      <alignment horizontal="center" vertical="center" wrapText="1"/>
      <protection locked="0" hidden="1"/>
    </xf>
    <xf numFmtId="14" fontId="6" fillId="0" borderId="5" xfId="0" applyNumberFormat="1" applyFont="1" applyFill="1" applyBorder="1" applyAlignment="1" applyProtection="1">
      <alignment horizontal="center" vertical="top"/>
      <protection hidden="1"/>
    </xf>
    <xf numFmtId="14" fontId="6" fillId="0" borderId="9" xfId="0" applyNumberFormat="1" applyFont="1" applyFill="1" applyBorder="1" applyAlignment="1" applyProtection="1">
      <alignment horizontal="center" vertical="top"/>
      <protection hidden="1"/>
    </xf>
    <xf numFmtId="14" fontId="6" fillId="0" borderId="1" xfId="0" applyNumberFormat="1" applyFont="1" applyFill="1" applyBorder="1" applyAlignment="1" applyProtection="1">
      <alignment horizontal="center" vertical="top"/>
      <protection hidden="1"/>
    </xf>
    <xf numFmtId="14" fontId="6" fillId="0" borderId="0" xfId="0" applyNumberFormat="1" applyFont="1" applyFill="1" applyBorder="1" applyAlignment="1" applyProtection="1">
      <alignment horizontal="center" vertical="top"/>
      <protection hidden="1"/>
    </xf>
    <xf numFmtId="14" fontId="6" fillId="0" borderId="8" xfId="0" applyNumberFormat="1" applyFont="1" applyFill="1" applyBorder="1" applyAlignment="1" applyProtection="1">
      <alignment horizontal="center" vertical="top"/>
      <protection hidden="1"/>
    </xf>
    <xf numFmtId="14" fontId="6" fillId="0" borderId="6" xfId="0" applyNumberFormat="1" applyFont="1" applyFill="1" applyBorder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left" vertical="top" wrapText="1"/>
      <protection hidden="1"/>
    </xf>
    <xf numFmtId="0" fontId="5" fillId="0" borderId="2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6" fillId="0" borderId="7" xfId="0" applyFont="1" applyBorder="1" applyAlignment="1" applyProtection="1">
      <alignment horizontal="center" vertical="center" wrapText="1"/>
      <protection hidden="1"/>
    </xf>
    <xf numFmtId="0" fontId="39" fillId="0" borderId="1" xfId="0" applyFont="1" applyBorder="1" applyAlignment="1" applyProtection="1">
      <alignment horizontal="left" vertical="top" wrapText="1"/>
      <protection hidden="1"/>
    </xf>
    <xf numFmtId="0" fontId="39" fillId="0" borderId="0" xfId="0" applyFont="1" applyBorder="1" applyAlignment="1" applyProtection="1">
      <alignment horizontal="left" vertical="top" wrapText="1"/>
      <protection hidden="1"/>
    </xf>
    <xf numFmtId="0" fontId="39" fillId="0" borderId="2" xfId="0" applyFont="1" applyBorder="1" applyAlignment="1" applyProtection="1">
      <alignment horizontal="left" vertical="top" wrapText="1"/>
      <protection hidden="1"/>
    </xf>
    <xf numFmtId="0" fontId="39" fillId="0" borderId="8" xfId="0" applyFont="1" applyBorder="1" applyAlignment="1" applyProtection="1">
      <alignment horizontal="left" vertical="top" wrapText="1"/>
      <protection hidden="1"/>
    </xf>
    <xf numFmtId="0" fontId="39" fillId="0" borderId="6" xfId="0" applyFont="1" applyBorder="1" applyAlignment="1" applyProtection="1">
      <alignment horizontal="left" vertical="top" wrapText="1"/>
      <protection hidden="1"/>
    </xf>
    <xf numFmtId="0" fontId="39" fillId="0" borderId="7" xfId="0" applyFont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 applyProtection="1">
      <alignment horizontal="center" vertical="center" wrapText="1"/>
      <protection hidden="1"/>
    </xf>
    <xf numFmtId="0" fontId="21" fillId="0" borderId="9" xfId="0" applyFont="1" applyBorder="1" applyAlignment="1" applyProtection="1">
      <alignment horizontal="center" vertical="center" wrapText="1"/>
      <protection hidden="1"/>
    </xf>
    <xf numFmtId="0" fontId="21" fillId="0" borderId="3" xfId="0" applyFont="1" applyBorder="1" applyAlignment="1" applyProtection="1">
      <alignment horizontal="center" vertical="center" wrapText="1"/>
      <protection hidden="1"/>
    </xf>
    <xf numFmtId="0" fontId="21" fillId="0" borderId="8" xfId="0" applyFont="1" applyBorder="1" applyAlignment="1" applyProtection="1">
      <alignment horizontal="center" vertical="center" wrapText="1"/>
      <protection hidden="1"/>
    </xf>
    <xf numFmtId="0" fontId="21" fillId="0" borderId="6" xfId="0" applyFont="1" applyBorder="1" applyAlignment="1" applyProtection="1">
      <alignment horizontal="center" vertical="center" wrapText="1"/>
      <protection hidden="1"/>
    </xf>
    <xf numFmtId="0" fontId="21" fillId="0" borderId="7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top" wrapText="1"/>
      <protection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0" fontId="13" fillId="0" borderId="2" xfId="0" applyFont="1" applyBorder="1" applyAlignment="1" applyProtection="1">
      <alignment horizontal="center"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13" fillId="0" borderId="2" xfId="0" applyFont="1" applyBorder="1" applyAlignment="1" applyProtection="1">
      <alignment horizontal="left" vertical="top" wrapText="1"/>
      <protection hidden="1"/>
    </xf>
    <xf numFmtId="0" fontId="13" fillId="0" borderId="8" xfId="0" applyFont="1" applyBorder="1" applyAlignment="1" applyProtection="1">
      <alignment horizontal="left" vertical="top" wrapText="1"/>
      <protection hidden="1"/>
    </xf>
    <xf numFmtId="0" fontId="13" fillId="0" borderId="6" xfId="0" applyFont="1" applyBorder="1" applyAlignment="1" applyProtection="1">
      <alignment horizontal="left" vertical="top" wrapText="1"/>
      <protection hidden="1"/>
    </xf>
    <xf numFmtId="0" fontId="13" fillId="0" borderId="7" xfId="0" applyFont="1" applyBorder="1" applyAlignment="1" applyProtection="1">
      <alignment horizontal="left" vertical="top" wrapText="1"/>
      <protection hidden="1"/>
    </xf>
    <xf numFmtId="0" fontId="24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10" fillId="0" borderId="0" xfId="0" applyFont="1" applyBorder="1" applyAlignment="1" applyProtection="1">
      <alignment horizontal="center" vertical="top" wrapText="1"/>
      <protection hidden="1"/>
    </xf>
    <xf numFmtId="0" fontId="21" fillId="0" borderId="0" xfId="0" applyFont="1" applyBorder="1" applyAlignment="1" applyProtection="1">
      <alignment horizontal="center" vertical="center" wrapText="1"/>
      <protection hidden="1"/>
    </xf>
    <xf numFmtId="0" fontId="6" fillId="0" borderId="9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14" fontId="6" fillId="0" borderId="3" xfId="0" applyNumberFormat="1" applyFont="1" applyFill="1" applyBorder="1" applyAlignment="1" applyProtection="1">
      <alignment horizontal="center" vertical="top"/>
      <protection hidden="1"/>
    </xf>
    <xf numFmtId="14" fontId="6" fillId="0" borderId="2" xfId="0" applyNumberFormat="1" applyFont="1" applyFill="1" applyBorder="1" applyAlignment="1" applyProtection="1">
      <alignment horizontal="center" vertical="top"/>
      <protection hidden="1"/>
    </xf>
    <xf numFmtId="14" fontId="6" fillId="0" borderId="7" xfId="0" applyNumberFormat="1" applyFont="1" applyFill="1" applyBorder="1" applyAlignment="1" applyProtection="1">
      <alignment horizontal="center" vertical="top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3" xfId="0" applyFont="1" applyBorder="1" applyAlignment="1" applyProtection="1">
      <alignment horizontal="center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2" xfId="0" applyFont="1" applyBorder="1" applyAlignment="1" applyProtection="1">
      <alignment horizontal="center" vertical="top" wrapText="1"/>
      <protection hidden="1"/>
    </xf>
    <xf numFmtId="0" fontId="6" fillId="0" borderId="8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0" fontId="6" fillId="0" borderId="7" xfId="0" applyFont="1" applyBorder="1" applyAlignment="1" applyProtection="1">
      <alignment horizontal="center" vertical="top" wrapText="1"/>
      <protection hidden="1"/>
    </xf>
    <xf numFmtId="0" fontId="10" fillId="0" borderId="1" xfId="0" applyFont="1" applyBorder="1" applyAlignment="1" applyProtection="1">
      <alignment horizontal="left" vertical="top" wrapText="1"/>
      <protection hidden="1"/>
    </xf>
    <xf numFmtId="0" fontId="10" fillId="0" borderId="0" xfId="0" applyFont="1" applyBorder="1" applyAlignment="1" applyProtection="1">
      <alignment horizontal="left" vertical="top" wrapText="1"/>
      <protection hidden="1"/>
    </xf>
    <xf numFmtId="0" fontId="10" fillId="0" borderId="2" xfId="0" applyFont="1" applyBorder="1" applyAlignment="1" applyProtection="1">
      <alignment horizontal="left" vertical="top" wrapText="1"/>
      <protection hidden="1"/>
    </xf>
    <xf numFmtId="0" fontId="10" fillId="0" borderId="8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horizontal="left" vertical="top" wrapText="1"/>
      <protection hidden="1"/>
    </xf>
    <xf numFmtId="0" fontId="10" fillId="0" borderId="7" xfId="0" applyFont="1" applyBorder="1" applyAlignment="1" applyProtection="1">
      <alignment horizontal="left" vertical="top" wrapText="1"/>
      <protection hidden="1"/>
    </xf>
    <xf numFmtId="0" fontId="8" fillId="0" borderId="8" xfId="0" applyFont="1" applyBorder="1" applyAlignment="1" applyProtection="1">
      <alignment horizontal="center" vertical="top"/>
      <protection hidden="1"/>
    </xf>
    <xf numFmtId="0" fontId="8" fillId="0" borderId="6" xfId="0" applyFont="1" applyBorder="1" applyAlignment="1" applyProtection="1">
      <alignment horizontal="center" vertical="top"/>
      <protection hidden="1"/>
    </xf>
    <xf numFmtId="0" fontId="8" fillId="0" borderId="7" xfId="0" applyFont="1" applyBorder="1" applyAlignment="1" applyProtection="1">
      <alignment horizontal="center" vertical="top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center" wrapText="1"/>
      <protection hidden="1"/>
    </xf>
    <xf numFmtId="0" fontId="23" fillId="0" borderId="0" xfId="0" applyFont="1" applyBorder="1" applyProtection="1"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17" fontId="8" fillId="0" borderId="8" xfId="0" quotePrefix="1" applyNumberFormat="1" applyFont="1" applyBorder="1" applyAlignment="1" applyProtection="1">
      <alignment horizontal="center" vertical="top"/>
      <protection hidden="1"/>
    </xf>
    <xf numFmtId="17" fontId="8" fillId="0" borderId="6" xfId="0" quotePrefix="1" applyNumberFormat="1" applyFont="1" applyBorder="1" applyAlignment="1" applyProtection="1">
      <alignment horizontal="center" vertical="top"/>
      <protection hidden="1"/>
    </xf>
    <xf numFmtId="17" fontId="8" fillId="0" borderId="7" xfId="0" quotePrefix="1" applyNumberFormat="1" applyFont="1" applyBorder="1" applyAlignment="1" applyProtection="1">
      <alignment horizontal="center" vertical="top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9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14" fontId="6" fillId="0" borderId="5" xfId="0" applyNumberFormat="1" applyFont="1" applyBorder="1" applyAlignment="1" applyProtection="1">
      <alignment horizontal="left" vertical="top"/>
      <protection hidden="1"/>
    </xf>
    <xf numFmtId="14" fontId="6" fillId="0" borderId="9" xfId="0" applyNumberFormat="1" applyFont="1" applyBorder="1" applyAlignment="1" applyProtection="1">
      <alignment horizontal="left" vertical="top"/>
      <protection hidden="1"/>
    </xf>
    <xf numFmtId="14" fontId="6" fillId="0" borderId="3" xfId="0" applyNumberFormat="1" applyFont="1" applyBorder="1" applyAlignment="1" applyProtection="1">
      <alignment horizontal="left" vertical="top"/>
      <protection hidden="1"/>
    </xf>
    <xf numFmtId="14" fontId="6" fillId="0" borderId="1" xfId="0" applyNumberFormat="1" applyFont="1" applyBorder="1" applyAlignment="1" applyProtection="1">
      <alignment horizontal="left" vertical="top"/>
      <protection hidden="1"/>
    </xf>
    <xf numFmtId="14" fontId="6" fillId="0" borderId="0" xfId="0" applyNumberFormat="1" applyFont="1" applyBorder="1" applyAlignment="1" applyProtection="1">
      <alignment horizontal="left" vertical="top"/>
      <protection hidden="1"/>
    </xf>
    <xf numFmtId="14" fontId="6" fillId="0" borderId="2" xfId="0" applyNumberFormat="1" applyFont="1" applyBorder="1" applyAlignment="1" applyProtection="1">
      <alignment horizontal="left" vertical="top"/>
      <protection hidden="1"/>
    </xf>
    <xf numFmtId="14" fontId="6" fillId="0" borderId="8" xfId="0" applyNumberFormat="1" applyFont="1" applyBorder="1" applyAlignment="1" applyProtection="1">
      <alignment horizontal="left" vertical="top"/>
      <protection hidden="1"/>
    </xf>
    <xf numFmtId="14" fontId="6" fillId="0" borderId="6" xfId="0" applyNumberFormat="1" applyFont="1" applyBorder="1" applyAlignment="1" applyProtection="1">
      <alignment horizontal="left" vertical="top"/>
      <protection hidden="1"/>
    </xf>
    <xf numFmtId="14" fontId="6" fillId="0" borderId="7" xfId="0" applyNumberFormat="1" applyFont="1" applyBorder="1" applyAlignment="1" applyProtection="1">
      <alignment horizontal="left" vertical="top"/>
      <protection hidden="1"/>
    </xf>
    <xf numFmtId="0" fontId="39" fillId="0" borderId="1" xfId="0" applyFont="1" applyBorder="1" applyAlignment="1" applyProtection="1">
      <alignment horizontal="left" vertical="center" wrapText="1"/>
      <protection hidden="1"/>
    </xf>
    <xf numFmtId="0" fontId="39" fillId="0" borderId="0" xfId="0" applyFont="1" applyBorder="1" applyAlignment="1" applyProtection="1">
      <alignment horizontal="left" vertical="center" wrapText="1"/>
      <protection hidden="1"/>
    </xf>
    <xf numFmtId="0" fontId="39" fillId="0" borderId="2" xfId="0" applyFont="1" applyBorder="1" applyAlignment="1" applyProtection="1">
      <alignment horizontal="left" vertical="center" wrapText="1"/>
      <protection hidden="1"/>
    </xf>
    <xf numFmtId="0" fontId="39" fillId="0" borderId="8" xfId="0" applyFont="1" applyBorder="1" applyAlignment="1" applyProtection="1">
      <alignment horizontal="left" vertical="center" wrapText="1"/>
      <protection hidden="1"/>
    </xf>
    <xf numFmtId="0" fontId="39" fillId="0" borderId="6" xfId="0" applyFont="1" applyBorder="1" applyAlignment="1" applyProtection="1">
      <alignment horizontal="left" vertical="center" wrapText="1"/>
      <protection hidden="1"/>
    </xf>
    <xf numFmtId="0" fontId="39" fillId="0" borderId="7" xfId="0" applyFont="1" applyBorder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left" vertical="top" wrapText="1"/>
      <protection hidden="1"/>
    </xf>
    <xf numFmtId="0" fontId="5" fillId="0" borderId="9" xfId="0" applyFont="1" applyBorder="1" applyAlignment="1" applyProtection="1">
      <alignment horizontal="left" vertical="top" wrapText="1"/>
      <protection hidden="1"/>
    </xf>
    <xf numFmtId="0" fontId="5" fillId="0" borderId="3" xfId="0" applyFont="1" applyBorder="1" applyAlignment="1" applyProtection="1">
      <alignment horizontal="left" vertical="top" wrapText="1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0" fontId="123" fillId="0" borderId="12" xfId="0" applyFont="1" applyFill="1" applyBorder="1" applyAlignment="1" applyProtection="1">
      <alignment horizontal="center"/>
      <protection hidden="1"/>
    </xf>
    <xf numFmtId="0" fontId="16" fillId="0" borderId="12" xfId="0" applyFont="1" applyBorder="1" applyAlignment="1" applyProtection="1">
      <alignment horizontal="left" vertical="top" indent="1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1" fillId="0" borderId="4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wrapText="1"/>
      <protection hidden="1"/>
    </xf>
    <xf numFmtId="0" fontId="6" fillId="0" borderId="0" xfId="0" applyFont="1" applyBorder="1" applyAlignment="1" applyProtection="1">
      <alignment horizontal="right" wrapText="1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6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left" vertical="top" wrapText="1"/>
      <protection hidden="1"/>
    </xf>
    <xf numFmtId="0" fontId="5" fillId="0" borderId="6" xfId="0" applyFont="1" applyBorder="1" applyAlignment="1" applyProtection="1">
      <alignment horizontal="left" vertical="top" wrapText="1"/>
      <protection hidden="1"/>
    </xf>
    <xf numFmtId="0" fontId="10" fillId="0" borderId="4" xfId="0" applyFont="1" applyBorder="1" applyAlignment="1" applyProtection="1">
      <alignment horizontal="center" vertical="top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89" fillId="6" borderId="12" xfId="0" applyFont="1" applyFill="1" applyBorder="1" applyAlignment="1" applyProtection="1">
      <alignment horizontal="center" vertical="center"/>
      <protection hidden="1"/>
    </xf>
    <xf numFmtId="0" fontId="16" fillId="0" borderId="12" xfId="0" applyFont="1" applyBorder="1" applyAlignment="1" applyProtection="1">
      <alignment horizontal="center" vertical="top"/>
      <protection hidden="1"/>
    </xf>
    <xf numFmtId="0" fontId="16" fillId="0" borderId="12" xfId="0" applyFont="1" applyBorder="1" applyAlignment="1" applyProtection="1">
      <alignment horizontal="left" vertical="top"/>
      <protection hidden="1"/>
    </xf>
    <xf numFmtId="0" fontId="123" fillId="0" borderId="6" xfId="0" applyFont="1" applyFill="1" applyBorder="1" applyAlignment="1" applyProtection="1">
      <alignment horizontal="center"/>
      <protection hidden="1"/>
    </xf>
    <xf numFmtId="171" fontId="123" fillId="0" borderId="6" xfId="0" applyNumberFormat="1" applyFont="1" applyFill="1" applyBorder="1" applyAlignment="1" applyProtection="1">
      <alignment horizontal="center"/>
      <protection hidden="1"/>
    </xf>
    <xf numFmtId="0" fontId="16" fillId="0" borderId="6" xfId="0" applyFont="1" applyBorder="1" applyAlignment="1" applyProtection="1">
      <alignment horizontal="left" vertical="top"/>
      <protection hidden="1"/>
    </xf>
    <xf numFmtId="0" fontId="16" fillId="0" borderId="12" xfId="0" applyFont="1" applyBorder="1" applyAlignment="1" applyProtection="1">
      <alignment horizontal="right" vertical="top" indent="1"/>
      <protection hidden="1"/>
    </xf>
    <xf numFmtId="17" fontId="58" fillId="0" borderId="0" xfId="1" applyNumberFormat="1" applyFont="1" applyFill="1" applyAlignment="1" applyProtection="1">
      <alignment horizontal="center" vertical="top"/>
      <protection hidden="1"/>
    </xf>
    <xf numFmtId="0" fontId="21" fillId="0" borderId="0" xfId="0" applyFont="1" applyAlignment="1" applyProtection="1">
      <alignment horizontal="center" vertical="top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24" fillId="0" borderId="0" xfId="0" applyFont="1" applyAlignment="1">
      <alignment horizontal="center" vertical="top" wrapText="1"/>
    </xf>
    <xf numFmtId="0" fontId="21" fillId="0" borderId="0" xfId="0" applyFont="1" applyAlignment="1" applyProtection="1">
      <alignment horizontal="left" vertical="top"/>
      <protection hidden="1"/>
    </xf>
    <xf numFmtId="0" fontId="16" fillId="0" borderId="6" xfId="0" applyFont="1" applyBorder="1" applyAlignment="1" applyProtection="1">
      <alignment horizontal="left"/>
      <protection hidden="1"/>
    </xf>
    <xf numFmtId="0" fontId="0" fillId="0" borderId="12" xfId="0" applyFont="1" applyBorder="1" applyAlignment="1" applyProtection="1">
      <alignment horizontal="center"/>
      <protection hidden="1"/>
    </xf>
    <xf numFmtId="0" fontId="16" fillId="0" borderId="12" xfId="0" applyFont="1" applyBorder="1" applyAlignment="1" applyProtection="1">
      <alignment horizontal="center"/>
      <protection hidden="1"/>
    </xf>
    <xf numFmtId="0" fontId="86" fillId="0" borderId="0" xfId="0" applyFont="1" applyAlignment="1" applyProtection="1">
      <alignment horizontal="justify" vertical="top" wrapText="1"/>
      <protection hidden="1"/>
    </xf>
    <xf numFmtId="0" fontId="21" fillId="0" borderId="0" xfId="0" applyFont="1" applyBorder="1" applyAlignment="1" applyProtection="1">
      <alignment horizontal="center" vertical="top"/>
      <protection hidden="1"/>
    </xf>
    <xf numFmtId="0" fontId="86" fillId="0" borderId="0" xfId="0" applyFont="1" applyBorder="1" applyAlignment="1" applyProtection="1">
      <alignment horizontal="justify" vertical="top" wrapText="1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6" fillId="0" borderId="0" xfId="0" applyFont="1" applyAlignment="1" applyProtection="1">
      <alignment horizontal="left" wrapText="1"/>
      <protection hidden="1"/>
    </xf>
    <xf numFmtId="0" fontId="6" fillId="0" borderId="0" xfId="0" applyFont="1" applyAlignment="1" applyProtection="1">
      <alignment horizontal="left"/>
      <protection hidden="1"/>
    </xf>
    <xf numFmtId="0" fontId="31" fillId="0" borderId="9" xfId="0" applyFont="1" applyBorder="1" applyAlignment="1" applyProtection="1">
      <alignment horizontal="center" vertical="top"/>
      <protection hidden="1"/>
    </xf>
    <xf numFmtId="0" fontId="6" fillId="0" borderId="5" xfId="0" applyFont="1" applyBorder="1" applyAlignment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top"/>
      <protection hidden="1"/>
    </xf>
    <xf numFmtId="0" fontId="8" fillId="0" borderId="12" xfId="0" applyFont="1" applyFill="1" applyBorder="1" applyAlignment="1" applyProtection="1">
      <alignment horizontal="center" vertical="top"/>
      <protection hidden="1"/>
    </xf>
    <xf numFmtId="0" fontId="8" fillId="0" borderId="11" xfId="0" applyFont="1" applyFill="1" applyBorder="1" applyAlignment="1" applyProtection="1">
      <alignment horizontal="center" vertical="top"/>
      <protection hidden="1"/>
    </xf>
    <xf numFmtId="14" fontId="6" fillId="0" borderId="5" xfId="0" applyNumberFormat="1" applyFont="1" applyBorder="1" applyAlignment="1" applyProtection="1">
      <alignment horizontal="center" vertical="top"/>
      <protection hidden="1"/>
    </xf>
    <xf numFmtId="14" fontId="6" fillId="0" borderId="9" xfId="0" applyNumberFormat="1" applyFont="1" applyBorder="1" applyAlignment="1" applyProtection="1">
      <alignment horizontal="center" vertical="top"/>
      <protection hidden="1"/>
    </xf>
    <xf numFmtId="14" fontId="6" fillId="0" borderId="3" xfId="0" applyNumberFormat="1" applyFont="1" applyBorder="1" applyAlignment="1" applyProtection="1">
      <alignment horizontal="center" vertical="top"/>
      <protection hidden="1"/>
    </xf>
    <xf numFmtId="14" fontId="6" fillId="0" borderId="1" xfId="0" applyNumberFormat="1" applyFont="1" applyBorder="1" applyAlignment="1" applyProtection="1">
      <alignment horizontal="center" vertical="top"/>
      <protection hidden="1"/>
    </xf>
    <xf numFmtId="14" fontId="6" fillId="0" borderId="0" xfId="0" applyNumberFormat="1" applyFont="1" applyBorder="1" applyAlignment="1" applyProtection="1">
      <alignment horizontal="center" vertical="top"/>
      <protection hidden="1"/>
    </xf>
    <xf numFmtId="14" fontId="6" fillId="0" borderId="2" xfId="0" applyNumberFormat="1" applyFont="1" applyBorder="1" applyAlignment="1" applyProtection="1">
      <alignment horizontal="center" vertical="top"/>
      <protection hidden="1"/>
    </xf>
    <xf numFmtId="14" fontId="6" fillId="0" borderId="8" xfId="0" applyNumberFormat="1" applyFont="1" applyBorder="1" applyAlignment="1" applyProtection="1">
      <alignment horizontal="center" vertical="top"/>
      <protection hidden="1"/>
    </xf>
    <xf numFmtId="14" fontId="6" fillId="0" borderId="6" xfId="0" applyNumberFormat="1" applyFont="1" applyBorder="1" applyAlignment="1" applyProtection="1">
      <alignment horizontal="center" vertical="top"/>
      <protection hidden="1"/>
    </xf>
    <xf numFmtId="14" fontId="6" fillId="0" borderId="7" xfId="0" applyNumberFormat="1" applyFont="1" applyBorder="1" applyAlignment="1" applyProtection="1">
      <alignment horizontal="center" vertical="top"/>
      <protection hidden="1"/>
    </xf>
    <xf numFmtId="0" fontId="0" fillId="0" borderId="9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13" fillId="0" borderId="1" xfId="0" applyFont="1" applyBorder="1" applyAlignment="1" applyProtection="1">
      <alignment horizontal="left" vertical="center" wrapText="1" indent="1"/>
      <protection hidden="1"/>
    </xf>
    <xf numFmtId="0" fontId="0" fillId="0" borderId="0" xfId="0" applyFont="1"/>
    <xf numFmtId="0" fontId="0" fillId="0" borderId="2" xfId="0" applyFont="1" applyBorder="1"/>
    <xf numFmtId="0" fontId="0" fillId="0" borderId="8" xfId="0" applyFont="1" applyBorder="1"/>
    <xf numFmtId="0" fontId="0" fillId="0" borderId="6" xfId="0" applyFont="1" applyBorder="1"/>
    <xf numFmtId="0" fontId="0" fillId="0" borderId="7" xfId="0" applyFont="1" applyBorder="1"/>
    <xf numFmtId="0" fontId="13" fillId="0" borderId="1" xfId="0" applyFont="1" applyBorder="1" applyAlignment="1" applyProtection="1">
      <alignment horizontal="center" vertical="center" wrapText="1"/>
      <protection hidden="1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4" fontId="6" fillId="0" borderId="4" xfId="0" applyNumberFormat="1" applyFont="1" applyFill="1" applyBorder="1" applyAlignment="1" applyProtection="1">
      <alignment horizontal="left" vertical="top"/>
      <protection hidden="1"/>
    </xf>
    <xf numFmtId="0" fontId="6" fillId="0" borderId="4" xfId="0" applyFont="1" applyBorder="1" applyAlignment="1" applyProtection="1">
      <alignment horizontal="center" vertical="top" wrapText="1"/>
      <protection hidden="1"/>
    </xf>
    <xf numFmtId="0" fontId="8" fillId="0" borderId="2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horizontal="center" vertical="top"/>
      <protection hidden="1"/>
    </xf>
    <xf numFmtId="0" fontId="13" fillId="0" borderId="0" xfId="0" applyFont="1" applyBorder="1" applyAlignment="1" applyProtection="1">
      <alignment horizontal="left" vertical="center" wrapText="1" indent="1"/>
      <protection hidden="1"/>
    </xf>
    <xf numFmtId="0" fontId="13" fillId="0" borderId="2" xfId="0" applyFont="1" applyBorder="1" applyAlignment="1" applyProtection="1">
      <alignment horizontal="left" vertical="center" wrapText="1" indent="1"/>
      <protection hidden="1"/>
    </xf>
    <xf numFmtId="0" fontId="13" fillId="0" borderId="8" xfId="0" applyFont="1" applyBorder="1" applyAlignment="1" applyProtection="1">
      <alignment horizontal="left" vertical="center" wrapText="1" indent="1"/>
      <protection hidden="1"/>
    </xf>
    <xf numFmtId="0" fontId="13" fillId="0" borderId="6" xfId="0" applyFont="1" applyBorder="1" applyAlignment="1" applyProtection="1">
      <alignment horizontal="left" vertical="center" wrapText="1" indent="1"/>
      <protection hidden="1"/>
    </xf>
    <xf numFmtId="0" fontId="13" fillId="0" borderId="7" xfId="0" applyFont="1" applyBorder="1" applyAlignment="1" applyProtection="1">
      <alignment horizontal="left" vertical="center" wrapText="1" inden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8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14" fontId="11" fillId="0" borderId="0" xfId="0" applyNumberFormat="1" applyFont="1" applyBorder="1" applyAlignment="1" applyProtection="1">
      <alignment horizontal="center"/>
      <protection hidden="1"/>
    </xf>
    <xf numFmtId="0" fontId="86" fillId="0" borderId="0" xfId="0" applyFont="1" applyAlignment="1" applyProtection="1">
      <alignment horizontal="left" vertical="top" wrapText="1" indent="1"/>
      <protection hidden="1"/>
    </xf>
    <xf numFmtId="0" fontId="86" fillId="0" borderId="0" xfId="0" applyFont="1" applyBorder="1" applyAlignment="1" applyProtection="1">
      <alignment horizontal="left" vertical="top" wrapText="1" indent="1"/>
      <protection hidden="1"/>
    </xf>
    <xf numFmtId="0" fontId="5" fillId="0" borderId="5" xfId="0" applyFont="1" applyFill="1" applyBorder="1" applyAlignment="1" applyProtection="1">
      <alignment horizontal="left" vertical="top" wrapText="1"/>
      <protection hidden="1"/>
    </xf>
    <xf numFmtId="0" fontId="5" fillId="0" borderId="9" xfId="0" applyFont="1" applyFill="1" applyBorder="1" applyAlignment="1" applyProtection="1">
      <alignment horizontal="left" vertical="top" wrapText="1"/>
      <protection hidden="1"/>
    </xf>
    <xf numFmtId="0" fontId="5" fillId="0" borderId="3" xfId="0" applyFont="1" applyFill="1" applyBorder="1" applyAlignment="1" applyProtection="1">
      <alignment horizontal="left" vertical="top" wrapTex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5" fillId="0" borderId="0" xfId="0" applyFont="1" applyFill="1" applyBorder="1" applyAlignment="1" applyProtection="1">
      <alignment horizontal="left" vertical="top" wrapText="1"/>
      <protection hidden="1"/>
    </xf>
    <xf numFmtId="0" fontId="5" fillId="0" borderId="2" xfId="0" applyFont="1" applyFill="1" applyBorder="1" applyAlignment="1" applyProtection="1">
      <alignment horizontal="left" vertical="top" wrapText="1"/>
      <protection hidden="1"/>
    </xf>
    <xf numFmtId="0" fontId="5" fillId="0" borderId="10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11" xfId="0" applyFont="1" applyBorder="1" applyAlignment="1" applyProtection="1">
      <alignment horizontal="center" vertical="top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13" fillId="0" borderId="8" xfId="0" applyFont="1" applyBorder="1" applyAlignment="1" applyProtection="1">
      <alignment horizontal="center" vertical="top" wrapText="1"/>
      <protection hidden="1"/>
    </xf>
    <xf numFmtId="0" fontId="13" fillId="0" borderId="6" xfId="0" applyFont="1" applyBorder="1" applyAlignment="1" applyProtection="1">
      <alignment horizontal="center" vertical="top" wrapText="1"/>
      <protection hidden="1"/>
    </xf>
    <xf numFmtId="0" fontId="13" fillId="0" borderId="7" xfId="0" applyFont="1" applyBorder="1" applyAlignment="1" applyProtection="1">
      <alignment horizontal="center" vertical="top" wrapText="1"/>
      <protection hidden="1"/>
    </xf>
    <xf numFmtId="0" fontId="21" fillId="0" borderId="4" xfId="0" applyFont="1" applyFill="1" applyBorder="1" applyAlignment="1" applyProtection="1">
      <alignment horizontal="center" vertical="center" wrapText="1"/>
      <protection locked="0" hidden="1"/>
    </xf>
    <xf numFmtId="17" fontId="8" fillId="0" borderId="0" xfId="0" quotePrefix="1" applyNumberFormat="1" applyFont="1" applyBorder="1" applyAlignment="1" applyProtection="1">
      <alignment horizontal="center" vertical="top"/>
      <protection hidden="1"/>
    </xf>
    <xf numFmtId="17" fontId="86" fillId="0" borderId="0" xfId="0" applyNumberFormat="1" applyFont="1" applyBorder="1" applyAlignment="1" applyProtection="1">
      <alignment horizontal="center" vertical="top" wrapText="1"/>
      <protection hidden="1"/>
    </xf>
    <xf numFmtId="17" fontId="6" fillId="0" borderId="0" xfId="0" applyNumberFormat="1" applyFont="1" applyBorder="1" applyAlignment="1" applyProtection="1">
      <alignment horizontal="center" vertical="top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0" xfId="0" applyFont="1" applyBorder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horizontal="center" vertical="center" wrapTex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9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13" fillId="0" borderId="8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24" fillId="0" borderId="5" xfId="0" applyFont="1" applyBorder="1" applyAlignment="1" applyProtection="1">
      <alignment horizontal="right" vertical="center"/>
      <protection hidden="1"/>
    </xf>
    <xf numFmtId="0" fontId="24" fillId="0" borderId="9" xfId="0" applyFont="1" applyBorder="1" applyAlignment="1" applyProtection="1">
      <alignment horizontal="right" vertical="center"/>
      <protection hidden="1"/>
    </xf>
    <xf numFmtId="0" fontId="24" fillId="0" borderId="8" xfId="0" applyFont="1" applyBorder="1" applyAlignment="1" applyProtection="1">
      <alignment horizontal="right" vertical="center"/>
      <protection hidden="1"/>
    </xf>
    <xf numFmtId="0" fontId="24" fillId="0" borderId="6" xfId="0" applyFont="1" applyBorder="1" applyAlignment="1" applyProtection="1">
      <alignment horizontal="right" vertical="center"/>
      <protection hidden="1"/>
    </xf>
    <xf numFmtId="0" fontId="21" fillId="0" borderId="9" xfId="0" applyFont="1" applyBorder="1" applyAlignment="1" applyProtection="1">
      <alignment horizontal="left" vertical="center" wrapText="1"/>
      <protection locked="0" hidden="1"/>
    </xf>
    <xf numFmtId="0" fontId="21" fillId="0" borderId="3" xfId="0" applyFont="1" applyBorder="1" applyAlignment="1" applyProtection="1">
      <alignment horizontal="left" vertical="center" wrapText="1"/>
      <protection locked="0" hidden="1"/>
    </xf>
    <xf numFmtId="0" fontId="21" fillId="0" borderId="6" xfId="0" applyFont="1" applyBorder="1" applyAlignment="1" applyProtection="1">
      <alignment horizontal="left" vertical="center" wrapText="1"/>
      <protection locked="0" hidden="1"/>
    </xf>
    <xf numFmtId="0" fontId="21" fillId="0" borderId="7" xfId="0" applyFont="1" applyBorder="1" applyAlignment="1" applyProtection="1">
      <alignment horizontal="left" vertical="center" wrapText="1"/>
      <protection locked="0" hidden="1"/>
    </xf>
    <xf numFmtId="0" fontId="21" fillId="0" borderId="9" xfId="0" applyFont="1" applyBorder="1" applyAlignment="1" applyProtection="1">
      <alignment horizontal="left" vertical="center" wrapText="1" indent="1"/>
      <protection locked="0" hidden="1"/>
    </xf>
    <xf numFmtId="0" fontId="21" fillId="0" borderId="3" xfId="0" applyFont="1" applyBorder="1" applyAlignment="1" applyProtection="1">
      <alignment horizontal="left" vertical="center" wrapText="1" indent="1"/>
      <protection locked="0" hidden="1"/>
    </xf>
    <xf numFmtId="0" fontId="21" fillId="0" borderId="6" xfId="0" applyFont="1" applyBorder="1" applyAlignment="1" applyProtection="1">
      <alignment horizontal="left" vertical="center" wrapText="1" indent="1"/>
      <protection locked="0" hidden="1"/>
    </xf>
    <xf numFmtId="0" fontId="21" fillId="0" borderId="7" xfId="0" applyFont="1" applyBorder="1" applyAlignment="1" applyProtection="1">
      <alignment horizontal="left" vertical="center" wrapText="1" indent="1"/>
      <protection locked="0" hidden="1"/>
    </xf>
    <xf numFmtId="0" fontId="13" fillId="0" borderId="8" xfId="0" applyFont="1" applyBorder="1" applyAlignment="1" applyProtection="1">
      <alignment horizont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top" wrapText="1"/>
      <protection hidden="1"/>
    </xf>
    <xf numFmtId="0" fontId="10" fillId="0" borderId="12" xfId="0" applyFont="1" applyBorder="1" applyAlignment="1" applyProtection="1">
      <alignment horizontal="center" vertical="top"/>
      <protection hidden="1"/>
    </xf>
    <xf numFmtId="0" fontId="10" fillId="0" borderId="11" xfId="0" applyFont="1" applyBorder="1" applyAlignment="1" applyProtection="1">
      <alignment horizontal="center" vertical="top"/>
      <protection hidden="1"/>
    </xf>
    <xf numFmtId="0" fontId="21" fillId="0" borderId="0" xfId="0" applyFont="1" applyAlignment="1" applyProtection="1">
      <alignment horizontal="left" vertical="top" wrapText="1"/>
      <protection hidden="1"/>
    </xf>
    <xf numFmtId="49" fontId="8" fillId="0" borderId="10" xfId="0" applyNumberFormat="1" applyFont="1" applyBorder="1" applyAlignment="1" applyProtection="1">
      <alignment horizontal="center" vertical="top"/>
      <protection hidden="1"/>
    </xf>
    <xf numFmtId="49" fontId="8" fillId="0" borderId="12" xfId="0" applyNumberFormat="1" applyFont="1" applyBorder="1" applyAlignment="1" applyProtection="1">
      <alignment horizontal="center" vertical="top"/>
      <protection hidden="1"/>
    </xf>
    <xf numFmtId="49" fontId="8" fillId="0" borderId="11" xfId="0" applyNumberFormat="1" applyFont="1" applyBorder="1" applyAlignment="1" applyProtection="1">
      <alignment horizontal="center" vertical="top"/>
      <protection hidden="1"/>
    </xf>
    <xf numFmtId="0" fontId="21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0" fillId="6" borderId="22" xfId="0" applyFill="1" applyBorder="1" applyAlignment="1" applyProtection="1">
      <alignment horizontal="center" vertical="center"/>
      <protection hidden="1"/>
    </xf>
    <xf numFmtId="0" fontId="0" fillId="6" borderId="28" xfId="0" applyFill="1" applyBorder="1" applyAlignment="1" applyProtection="1">
      <alignment horizontal="center" vertical="center"/>
      <protection hidden="1"/>
    </xf>
    <xf numFmtId="0" fontId="0" fillId="6" borderId="21" xfId="0" applyFill="1" applyBorder="1" applyAlignment="1" applyProtection="1">
      <alignment horizontal="center" vertical="center"/>
      <protection hidden="1"/>
    </xf>
    <xf numFmtId="3" fontId="5" fillId="0" borderId="5" xfId="0" applyNumberFormat="1" applyFont="1" applyBorder="1" applyAlignment="1" applyProtection="1">
      <alignment horizontal="left" vertical="top" wrapText="1"/>
    </xf>
    <xf numFmtId="3" fontId="5" fillId="0" borderId="9" xfId="0" applyNumberFormat="1" applyFont="1" applyBorder="1" applyAlignment="1" applyProtection="1">
      <alignment horizontal="left" vertical="top" wrapText="1"/>
    </xf>
    <xf numFmtId="3" fontId="5" fillId="0" borderId="3" xfId="0" applyNumberFormat="1" applyFont="1" applyBorder="1" applyAlignment="1" applyProtection="1">
      <alignment horizontal="left" vertical="top" wrapText="1"/>
    </xf>
    <xf numFmtId="3" fontId="5" fillId="0" borderId="1" xfId="0" applyNumberFormat="1" applyFont="1" applyBorder="1" applyAlignment="1" applyProtection="1">
      <alignment horizontal="left" vertical="top" wrapText="1"/>
    </xf>
    <xf numFmtId="3" fontId="5" fillId="0" borderId="0" xfId="0" applyNumberFormat="1" applyFont="1" applyBorder="1" applyAlignment="1" applyProtection="1">
      <alignment horizontal="left" vertical="top" wrapText="1"/>
    </xf>
    <xf numFmtId="3" fontId="5" fillId="0" borderId="2" xfId="0" applyNumberFormat="1" applyFont="1" applyBorder="1" applyAlignment="1" applyProtection="1">
      <alignment horizontal="left" vertical="top" wrapText="1"/>
    </xf>
    <xf numFmtId="3" fontId="5" fillId="0" borderId="8" xfId="0" applyNumberFormat="1" applyFont="1" applyBorder="1" applyAlignment="1" applyProtection="1">
      <alignment horizontal="left" vertical="top" wrapText="1"/>
    </xf>
    <xf numFmtId="3" fontId="5" fillId="0" borderId="6" xfId="0" applyNumberFormat="1" applyFont="1" applyBorder="1" applyAlignment="1" applyProtection="1">
      <alignment horizontal="left" vertical="top" wrapText="1"/>
    </xf>
    <xf numFmtId="3" fontId="5" fillId="0" borderId="7" xfId="0" applyNumberFormat="1" applyFont="1" applyBorder="1" applyAlignment="1" applyProtection="1">
      <alignment horizontal="left" vertical="top" wrapText="1"/>
    </xf>
    <xf numFmtId="0" fontId="21" fillId="0" borderId="5" xfId="0" applyFont="1" applyBorder="1" applyAlignment="1" applyProtection="1">
      <alignment horizontal="center" vertical="center"/>
      <protection locked="0" hidden="1"/>
    </xf>
    <xf numFmtId="0" fontId="21" fillId="0" borderId="9" xfId="0" applyFont="1" applyBorder="1" applyAlignment="1" applyProtection="1">
      <alignment horizontal="center" vertical="center"/>
      <protection locked="0" hidden="1"/>
    </xf>
    <xf numFmtId="0" fontId="21" fillId="0" borderId="3" xfId="0" applyFont="1" applyBorder="1" applyAlignment="1" applyProtection="1">
      <alignment horizontal="center" vertical="center"/>
      <protection locked="0" hidden="1"/>
    </xf>
    <xf numFmtId="0" fontId="21" fillId="0" borderId="1" xfId="0" applyFont="1" applyBorder="1" applyAlignment="1" applyProtection="1">
      <alignment horizontal="center" vertical="center"/>
      <protection locked="0" hidden="1"/>
    </xf>
    <xf numFmtId="0" fontId="21" fillId="0" borderId="0" xfId="0" applyFont="1" applyBorder="1" applyAlignment="1" applyProtection="1">
      <alignment horizontal="center" vertical="center"/>
      <protection locked="0" hidden="1"/>
    </xf>
    <xf numFmtId="0" fontId="21" fillId="0" borderId="2" xfId="0" applyFont="1" applyBorder="1" applyAlignment="1" applyProtection="1">
      <alignment horizontal="center" vertical="center"/>
      <protection locked="0" hidden="1"/>
    </xf>
    <xf numFmtId="0" fontId="21" fillId="0" borderId="8" xfId="0" applyFont="1" applyBorder="1" applyAlignment="1" applyProtection="1">
      <alignment horizontal="center" vertical="center"/>
      <protection locked="0" hidden="1"/>
    </xf>
    <xf numFmtId="0" fontId="21" fillId="0" borderId="6" xfId="0" applyFont="1" applyBorder="1" applyAlignment="1" applyProtection="1">
      <alignment horizontal="center" vertical="center"/>
      <protection locked="0" hidden="1"/>
    </xf>
    <xf numFmtId="0" fontId="21" fillId="0" borderId="7" xfId="0" applyFont="1" applyBorder="1" applyAlignment="1" applyProtection="1">
      <alignment horizontal="center" vertical="center"/>
      <protection locked="0" hidden="1"/>
    </xf>
    <xf numFmtId="0" fontId="21" fillId="0" borderId="5" xfId="0" applyFont="1" applyBorder="1" applyAlignment="1" applyProtection="1">
      <alignment horizontal="center" vertical="center"/>
      <protection hidden="1"/>
    </xf>
    <xf numFmtId="0" fontId="21" fillId="0" borderId="9" xfId="0" applyFont="1" applyBorder="1" applyAlignment="1" applyProtection="1">
      <alignment horizontal="center" vertical="center"/>
      <protection hidden="1"/>
    </xf>
    <xf numFmtId="0" fontId="21" fillId="0" borderId="3" xfId="0" applyFont="1" applyBorder="1" applyAlignment="1" applyProtection="1">
      <alignment horizontal="center" vertical="center"/>
      <protection hidden="1"/>
    </xf>
    <xf numFmtId="0" fontId="21" fillId="0" borderId="1" xfId="0" applyFont="1" applyBorder="1" applyAlignment="1" applyProtection="1">
      <alignment horizontal="center" vertical="center"/>
      <protection hidden="1"/>
    </xf>
    <xf numFmtId="0" fontId="21" fillId="0" borderId="0" xfId="0" applyFont="1" applyBorder="1" applyAlignment="1" applyProtection="1">
      <alignment horizontal="center" vertical="center"/>
      <protection hidden="1"/>
    </xf>
    <xf numFmtId="0" fontId="21" fillId="0" borderId="2" xfId="0" applyFont="1" applyBorder="1" applyAlignment="1" applyProtection="1">
      <alignment horizontal="center" vertical="center"/>
      <protection hidden="1"/>
    </xf>
    <xf numFmtId="0" fontId="21" fillId="0" borderId="8" xfId="0" applyFont="1" applyBorder="1" applyAlignment="1" applyProtection="1">
      <alignment horizontal="center" vertical="center"/>
      <protection hidden="1"/>
    </xf>
    <xf numFmtId="0" fontId="21" fillId="0" borderId="6" xfId="0" applyFont="1" applyBorder="1" applyAlignment="1" applyProtection="1">
      <alignment horizontal="center" vertical="center"/>
      <protection hidden="1"/>
    </xf>
    <xf numFmtId="0" fontId="21" fillId="0" borderId="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9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8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4" fillId="0" borderId="2" xfId="0" applyFont="1" applyBorder="1" applyAlignment="1" applyProtection="1">
      <alignment horizontal="center"/>
      <protection hidden="1"/>
    </xf>
    <xf numFmtId="0" fontId="10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Border="1" applyAlignment="1" applyProtection="1">
      <alignment horizontal="center" vertical="top"/>
      <protection hidden="1"/>
    </xf>
    <xf numFmtId="0" fontId="10" fillId="0" borderId="2" xfId="0" applyFont="1" applyBorder="1" applyAlignment="1" applyProtection="1">
      <alignment horizontal="center" vertical="top"/>
      <protection hidden="1"/>
    </xf>
    <xf numFmtId="3" fontId="5" fillId="0" borderId="5" xfId="0" applyNumberFormat="1" applyFont="1" applyBorder="1" applyAlignment="1" applyProtection="1">
      <alignment horizontal="left" vertical="top" wrapText="1"/>
      <protection locked="0"/>
    </xf>
    <xf numFmtId="3" fontId="5" fillId="0" borderId="9" xfId="0" applyNumberFormat="1" applyFont="1" applyBorder="1" applyAlignment="1" applyProtection="1">
      <alignment horizontal="left" vertical="top" wrapText="1"/>
      <protection locked="0"/>
    </xf>
    <xf numFmtId="3" fontId="5" fillId="0" borderId="3" xfId="0" applyNumberFormat="1" applyFont="1" applyBorder="1" applyAlignment="1" applyProtection="1">
      <alignment horizontal="left" vertical="top" wrapText="1"/>
      <protection locked="0"/>
    </xf>
    <xf numFmtId="3" fontId="5" fillId="0" borderId="1" xfId="0" applyNumberFormat="1" applyFont="1" applyBorder="1" applyAlignment="1" applyProtection="1">
      <alignment horizontal="left" vertical="top" wrapText="1"/>
      <protection locked="0"/>
    </xf>
    <xf numFmtId="3" fontId="5" fillId="0" borderId="0" xfId="0" applyNumberFormat="1" applyFont="1" applyBorder="1" applyAlignment="1" applyProtection="1">
      <alignment horizontal="left" vertical="top" wrapText="1"/>
      <protection locked="0"/>
    </xf>
    <xf numFmtId="3" fontId="5" fillId="0" borderId="2" xfId="0" applyNumberFormat="1" applyFont="1" applyBorder="1" applyAlignment="1" applyProtection="1">
      <alignment horizontal="left" vertical="top" wrapText="1"/>
      <protection locked="0"/>
    </xf>
    <xf numFmtId="3" fontId="5" fillId="0" borderId="8" xfId="0" applyNumberFormat="1" applyFont="1" applyBorder="1" applyAlignment="1" applyProtection="1">
      <alignment horizontal="left" vertical="top" wrapText="1"/>
      <protection locked="0"/>
    </xf>
    <xf numFmtId="3" fontId="5" fillId="0" borderId="6" xfId="0" applyNumberFormat="1" applyFont="1" applyBorder="1" applyAlignment="1" applyProtection="1">
      <alignment horizontal="left" vertical="top" wrapText="1"/>
      <protection locked="0"/>
    </xf>
    <xf numFmtId="3" fontId="5" fillId="0" borderId="7" xfId="0" applyNumberFormat="1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hidden="1"/>
    </xf>
    <xf numFmtId="0" fontId="21" fillId="0" borderId="2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8" fillId="0" borderId="5" xfId="0" applyFont="1" applyBorder="1" applyAlignment="1" applyProtection="1">
      <alignment horizontal="center" vertical="top"/>
      <protection hidden="1"/>
    </xf>
    <xf numFmtId="0" fontId="8" fillId="0" borderId="9" xfId="0" applyFont="1" applyBorder="1" applyAlignment="1" applyProtection="1">
      <alignment horizontal="center" vertical="top"/>
      <protection hidden="1"/>
    </xf>
    <xf numFmtId="0" fontId="8" fillId="0" borderId="3" xfId="0" applyFont="1" applyBorder="1" applyAlignment="1" applyProtection="1">
      <alignment horizontal="center" vertical="top"/>
      <protection hidden="1"/>
    </xf>
    <xf numFmtId="17" fontId="86" fillId="0" borderId="5" xfId="0" applyNumberFormat="1" applyFont="1" applyBorder="1" applyAlignment="1" applyProtection="1">
      <alignment horizontal="center" vertical="top" wrapText="1"/>
      <protection hidden="1"/>
    </xf>
    <xf numFmtId="17" fontId="6" fillId="0" borderId="9" xfId="0" applyNumberFormat="1" applyFont="1" applyBorder="1" applyAlignment="1" applyProtection="1">
      <alignment horizontal="center" vertical="top" wrapText="1"/>
      <protection hidden="1"/>
    </xf>
    <xf numFmtId="17" fontId="6" fillId="0" borderId="3" xfId="0" applyNumberFormat="1" applyFont="1" applyBorder="1" applyAlignment="1" applyProtection="1">
      <alignment horizontal="center" vertical="top" wrapText="1"/>
      <protection hidden="1"/>
    </xf>
    <xf numFmtId="17" fontId="6" fillId="0" borderId="1" xfId="0" applyNumberFormat="1" applyFont="1" applyBorder="1" applyAlignment="1" applyProtection="1">
      <alignment horizontal="center" vertical="top" wrapText="1"/>
      <protection hidden="1"/>
    </xf>
    <xf numFmtId="17" fontId="6" fillId="0" borderId="2" xfId="0" applyNumberFormat="1" applyFont="1" applyBorder="1" applyAlignment="1" applyProtection="1">
      <alignment horizontal="center" vertical="top" wrapText="1"/>
      <protection hidden="1"/>
    </xf>
    <xf numFmtId="17" fontId="94" fillId="0" borderId="5" xfId="0" applyNumberFormat="1" applyFont="1" applyBorder="1" applyAlignment="1" applyProtection="1">
      <alignment horizontal="center" vertical="center"/>
      <protection hidden="1"/>
    </xf>
    <xf numFmtId="17" fontId="94" fillId="0" borderId="9" xfId="0" applyNumberFormat="1" applyFont="1" applyBorder="1" applyAlignment="1" applyProtection="1">
      <alignment horizontal="center" vertical="center"/>
      <protection hidden="1"/>
    </xf>
    <xf numFmtId="17" fontId="94" fillId="0" borderId="3" xfId="0" applyNumberFormat="1" applyFont="1" applyBorder="1" applyAlignment="1" applyProtection="1">
      <alignment horizontal="center" vertical="center"/>
      <protection hidden="1"/>
    </xf>
    <xf numFmtId="17" fontId="94" fillId="0" borderId="8" xfId="0" applyNumberFormat="1" applyFont="1" applyBorder="1" applyAlignment="1" applyProtection="1">
      <alignment horizontal="center" vertical="center"/>
      <protection hidden="1"/>
    </xf>
    <xf numFmtId="17" fontId="94" fillId="0" borderId="6" xfId="0" applyNumberFormat="1" applyFont="1" applyBorder="1" applyAlignment="1" applyProtection="1">
      <alignment horizontal="center" vertical="center"/>
      <protection hidden="1"/>
    </xf>
    <xf numFmtId="17" fontId="94" fillId="0" borderId="7" xfId="0" applyNumberFormat="1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21" fillId="0" borderId="6" xfId="0" applyFont="1" applyBorder="1" applyAlignment="1" applyProtection="1">
      <alignment horizontal="left" vertical="center"/>
      <protection hidden="1"/>
    </xf>
    <xf numFmtId="14" fontId="6" fillId="2" borderId="5" xfId="0" applyNumberFormat="1" applyFont="1" applyFill="1" applyBorder="1" applyAlignment="1" applyProtection="1">
      <alignment horizontal="center" vertical="top"/>
      <protection hidden="1"/>
    </xf>
    <xf numFmtId="14" fontId="6" fillId="2" borderId="9" xfId="0" applyNumberFormat="1" applyFont="1" applyFill="1" applyBorder="1" applyAlignment="1" applyProtection="1">
      <alignment horizontal="center" vertical="top"/>
      <protection hidden="1"/>
    </xf>
    <xf numFmtId="14" fontId="6" fillId="2" borderId="1" xfId="0" applyNumberFormat="1" applyFont="1" applyFill="1" applyBorder="1" applyAlignment="1" applyProtection="1">
      <alignment horizontal="center" vertical="top"/>
      <protection hidden="1"/>
    </xf>
    <xf numFmtId="14" fontId="6" fillId="2" borderId="0" xfId="0" applyNumberFormat="1" applyFont="1" applyFill="1" applyBorder="1" applyAlignment="1" applyProtection="1">
      <alignment horizontal="center" vertical="top"/>
      <protection hidden="1"/>
    </xf>
    <xf numFmtId="14" fontId="6" fillId="2" borderId="8" xfId="0" applyNumberFormat="1" applyFont="1" applyFill="1" applyBorder="1" applyAlignment="1" applyProtection="1">
      <alignment horizontal="center" vertical="top"/>
      <protection hidden="1"/>
    </xf>
    <xf numFmtId="14" fontId="6" fillId="2" borderId="6" xfId="0" applyNumberFormat="1" applyFont="1" applyFill="1" applyBorder="1" applyAlignment="1" applyProtection="1">
      <alignment horizontal="center" vertical="top"/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15" fillId="5" borderId="6" xfId="1" applyFill="1" applyBorder="1" applyAlignment="1" applyProtection="1">
      <alignment horizontal="left"/>
    </xf>
    <xf numFmtId="0" fontId="6" fillId="0" borderId="12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left" vertical="top" wrapText="1" indent="1"/>
      <protection hidden="1"/>
    </xf>
    <xf numFmtId="0" fontId="16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Border="1" applyAlignment="1" applyProtection="1">
      <alignment horizontal="center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11" xfId="0" applyFont="1" applyBorder="1" applyAlignment="1" applyProtection="1">
      <alignment horizontal="center" vertical="top"/>
      <protection hidden="1"/>
    </xf>
    <xf numFmtId="0" fontId="62" fillId="0" borderId="0" xfId="0" applyFont="1" applyAlignment="1" applyProtection="1">
      <alignment vertical="top" wrapText="1"/>
      <protection hidden="1"/>
    </xf>
    <xf numFmtId="0" fontId="15" fillId="5" borderId="12" xfId="1" applyFill="1" applyBorder="1" applyAlignment="1" applyProtection="1">
      <alignment horizontal="left" vertical="top"/>
      <protection hidden="1"/>
    </xf>
    <xf numFmtId="0" fontId="58" fillId="2" borderId="26" xfId="1" applyFont="1" applyFill="1" applyBorder="1" applyAlignment="1" applyProtection="1">
      <alignment horizontal="center" vertical="top"/>
      <protection hidden="1"/>
    </xf>
    <xf numFmtId="0" fontId="58" fillId="2" borderId="0" xfId="1" applyFont="1" applyFill="1" applyBorder="1" applyAlignment="1" applyProtection="1">
      <alignment horizontal="center" vertical="top"/>
      <protection hidden="1"/>
    </xf>
    <xf numFmtId="0" fontId="58" fillId="2" borderId="27" xfId="1" applyFont="1" applyFill="1" applyBorder="1" applyAlignment="1" applyProtection="1">
      <alignment horizontal="center" vertical="top"/>
      <protection hidden="1"/>
    </xf>
    <xf numFmtId="0" fontId="62" fillId="0" borderId="0" xfId="0" applyFont="1" applyAlignment="1" applyProtection="1">
      <alignment horizontal="left" vertical="top" wrapText="1"/>
      <protection hidden="1"/>
    </xf>
    <xf numFmtId="0" fontId="8" fillId="0" borderId="10" xfId="0" applyFont="1" applyBorder="1" applyAlignment="1" applyProtection="1">
      <alignment horizontal="center" vertical="top" wrapText="1"/>
      <protection hidden="1"/>
    </xf>
    <xf numFmtId="0" fontId="8" fillId="0" borderId="12" xfId="0" applyFont="1" applyBorder="1" applyAlignment="1" applyProtection="1">
      <alignment horizontal="center" vertical="top" wrapText="1"/>
      <protection hidden="1"/>
    </xf>
    <xf numFmtId="0" fontId="8" fillId="0" borderId="11" xfId="0" applyFont="1" applyBorder="1" applyAlignment="1" applyProtection="1">
      <alignment horizontal="center" vertical="top" wrapText="1"/>
      <protection hidden="1"/>
    </xf>
    <xf numFmtId="0" fontId="6" fillId="0" borderId="9" xfId="0" applyFont="1" applyBorder="1" applyAlignment="1" applyProtection="1">
      <alignment horizontal="center" vertical="top"/>
      <protection hidden="1"/>
    </xf>
    <xf numFmtId="0" fontId="57" fillId="3" borderId="0" xfId="0" applyFont="1" applyFill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top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6" fillId="0" borderId="7" xfId="0" applyFont="1" applyBorder="1" applyAlignment="1" applyProtection="1">
      <alignment horizontal="center" vertical="top"/>
      <protection hidden="1"/>
    </xf>
    <xf numFmtId="0" fontId="6" fillId="0" borderId="1" xfId="0" applyFont="1" applyBorder="1" applyAlignment="1" applyProtection="1">
      <alignment horizontal="center" vertical="top"/>
      <protection hidden="1"/>
    </xf>
    <xf numFmtId="0" fontId="6" fillId="0" borderId="0" xfId="0" applyFont="1" applyBorder="1" applyAlignment="1" applyProtection="1">
      <alignment horizontal="center" vertical="top"/>
      <protection hidden="1"/>
    </xf>
    <xf numFmtId="0" fontId="6" fillId="0" borderId="2" xfId="0" applyFont="1" applyBorder="1" applyAlignment="1" applyProtection="1">
      <alignment horizontal="center" vertical="top"/>
      <protection hidden="1"/>
    </xf>
    <xf numFmtId="0" fontId="95" fillId="0" borderId="8" xfId="0" applyFont="1" applyBorder="1" applyAlignment="1" applyProtection="1">
      <alignment horizontal="center" vertical="center" wrapText="1"/>
      <protection hidden="1"/>
    </xf>
    <xf numFmtId="0" fontId="95" fillId="0" borderId="6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top"/>
      <protection hidden="1"/>
    </xf>
    <xf numFmtId="0" fontId="6" fillId="0" borderId="3" xfId="0" applyFont="1" applyBorder="1" applyAlignment="1" applyProtection="1">
      <alignment horizontal="center" vertical="top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3" fontId="10" fillId="0" borderId="0" xfId="0" applyNumberFormat="1" applyFont="1" applyAlignment="1" applyProtection="1">
      <alignment horizontal="left" vertical="top" wrapText="1" indent="2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0" fontId="16" fillId="0" borderId="6" xfId="0" applyFont="1" applyBorder="1" applyAlignment="1" applyProtection="1">
      <alignment horizontal="center"/>
      <protection hidden="1"/>
    </xf>
    <xf numFmtId="0" fontId="123" fillId="0" borderId="0" xfId="0" applyFont="1" applyFill="1" applyAlignment="1" applyProtection="1">
      <alignment horizontal="center" vertical="top" wrapText="1"/>
      <protection hidden="1"/>
    </xf>
    <xf numFmtId="0" fontId="132" fillId="0" borderId="0" xfId="0" applyFont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14" fontId="6" fillId="0" borderId="0" xfId="0" applyNumberFormat="1" applyFont="1" applyBorder="1" applyAlignment="1" applyProtection="1">
      <alignment horizontal="center"/>
      <protection hidden="1"/>
    </xf>
    <xf numFmtId="0" fontId="31" fillId="0" borderId="0" xfId="0" applyFont="1" applyBorder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right"/>
      <protection hidden="1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34">
    <dxf>
      <font>
        <b val="0"/>
        <i val="0"/>
        <u val="none"/>
        <color theme="0"/>
      </font>
      <border>
        <left/>
        <right/>
        <top/>
        <bottom/>
      </border>
    </dxf>
    <dxf>
      <font>
        <b val="0"/>
        <i val="0"/>
        <u val="none"/>
        <color theme="0"/>
      </font>
      <border>
        <left/>
        <right/>
        <top/>
        <bottom/>
      </border>
    </dxf>
    <dxf>
      <font>
        <b val="0"/>
        <i val="0"/>
        <u val="none"/>
        <color theme="0"/>
      </font>
      <border>
        <bottom/>
      </border>
    </dxf>
    <dxf>
      <font>
        <condense val="0"/>
        <extend val="0"/>
        <color indexed="9"/>
      </font>
      <border>
        <left/>
        <right/>
        <top style="thin">
          <color indexed="9"/>
        </top>
        <bottom/>
      </border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</font>
      <border>
        <bottom style="thin">
          <color indexed="64"/>
        </bottom>
      </border>
    </dxf>
    <dxf>
      <font>
        <strike val="0"/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strike/>
        <color rgb="FFFF0000"/>
      </font>
      <fill>
        <patternFill>
          <bgColor theme="5" tint="0.5999633777886288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u val="none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indexed="9"/>
      </font>
      <fill>
        <patternFill patternType="none">
          <bgColor indexed="65"/>
        </patternFill>
      </fill>
      <border>
        <bottom/>
      </border>
    </dxf>
    <dxf>
      <font>
        <color indexed="9"/>
      </font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strike/>
        <condense val="0"/>
        <extend val="0"/>
      </font>
    </dxf>
    <dxf>
      <font>
        <condense val="0"/>
        <extend val="0"/>
        <color indexed="10"/>
      </font>
      <fill>
        <patternFill>
          <bgColor indexed="13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u/>
        <color rgb="FFC00000"/>
        <name val="Cambria"/>
        <scheme val="none"/>
      </font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558</xdr:row>
      <xdr:rowOff>0</xdr:rowOff>
    </xdr:from>
    <xdr:to>
      <xdr:col>56</xdr:col>
      <xdr:colOff>95250</xdr:colOff>
      <xdr:row>558</xdr:row>
      <xdr:rowOff>0</xdr:rowOff>
    </xdr:to>
    <xdr:sp macro="" textlink="">
      <xdr:nvSpPr>
        <xdr:cNvPr id="10134" name="Line 120"/>
        <xdr:cNvSpPr>
          <a:spLocks noChangeShapeType="1"/>
        </xdr:cNvSpPr>
      </xdr:nvSpPr>
      <xdr:spPr bwMode="auto">
        <a:xfrm>
          <a:off x="47625" y="8604885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557</xdr:row>
      <xdr:rowOff>0</xdr:rowOff>
    </xdr:from>
    <xdr:to>
      <xdr:col>56</xdr:col>
      <xdr:colOff>95250</xdr:colOff>
      <xdr:row>557</xdr:row>
      <xdr:rowOff>0</xdr:rowOff>
    </xdr:to>
    <xdr:sp macro="" textlink="">
      <xdr:nvSpPr>
        <xdr:cNvPr id="10135" name="Line 121"/>
        <xdr:cNvSpPr>
          <a:spLocks noChangeShapeType="1"/>
        </xdr:cNvSpPr>
      </xdr:nvSpPr>
      <xdr:spPr bwMode="auto">
        <a:xfrm>
          <a:off x="47625" y="8585835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559</xdr:row>
      <xdr:rowOff>0</xdr:rowOff>
    </xdr:from>
    <xdr:to>
      <xdr:col>56</xdr:col>
      <xdr:colOff>95250</xdr:colOff>
      <xdr:row>559</xdr:row>
      <xdr:rowOff>0</xdr:rowOff>
    </xdr:to>
    <xdr:sp macro="" textlink="">
      <xdr:nvSpPr>
        <xdr:cNvPr id="10136" name="Line 123"/>
        <xdr:cNvSpPr>
          <a:spLocks noChangeShapeType="1"/>
        </xdr:cNvSpPr>
      </xdr:nvSpPr>
      <xdr:spPr bwMode="auto">
        <a:xfrm>
          <a:off x="47625" y="862488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559</xdr:row>
      <xdr:rowOff>200025</xdr:rowOff>
    </xdr:from>
    <xdr:to>
      <xdr:col>56</xdr:col>
      <xdr:colOff>95250</xdr:colOff>
      <xdr:row>559</xdr:row>
      <xdr:rowOff>200025</xdr:rowOff>
    </xdr:to>
    <xdr:sp macro="" textlink="">
      <xdr:nvSpPr>
        <xdr:cNvPr id="10137" name="Line 552"/>
        <xdr:cNvSpPr>
          <a:spLocks noChangeShapeType="1"/>
        </xdr:cNvSpPr>
      </xdr:nvSpPr>
      <xdr:spPr bwMode="auto">
        <a:xfrm>
          <a:off x="47625" y="864489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53</xdr:row>
      <xdr:rowOff>0</xdr:rowOff>
    </xdr:from>
    <xdr:to>
      <xdr:col>57</xdr:col>
      <xdr:colOff>0</xdr:colOff>
      <xdr:row>53</xdr:row>
      <xdr:rowOff>0</xdr:rowOff>
    </xdr:to>
    <xdr:sp macro="" textlink="">
      <xdr:nvSpPr>
        <xdr:cNvPr id="10138" name="Line 1869"/>
        <xdr:cNvSpPr>
          <a:spLocks noChangeShapeType="1"/>
        </xdr:cNvSpPr>
      </xdr:nvSpPr>
      <xdr:spPr bwMode="auto">
        <a:xfrm>
          <a:off x="66675" y="3333750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54</xdr:row>
      <xdr:rowOff>0</xdr:rowOff>
    </xdr:from>
    <xdr:to>
      <xdr:col>57</xdr:col>
      <xdr:colOff>0</xdr:colOff>
      <xdr:row>54</xdr:row>
      <xdr:rowOff>0</xdr:rowOff>
    </xdr:to>
    <xdr:sp macro="" textlink="">
      <xdr:nvSpPr>
        <xdr:cNvPr id="10139" name="Line 1874"/>
        <xdr:cNvSpPr>
          <a:spLocks noChangeShapeType="1"/>
        </xdr:cNvSpPr>
      </xdr:nvSpPr>
      <xdr:spPr bwMode="auto">
        <a:xfrm>
          <a:off x="66675" y="3495675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56</xdr:row>
      <xdr:rowOff>0</xdr:rowOff>
    </xdr:from>
    <xdr:to>
      <xdr:col>57</xdr:col>
      <xdr:colOff>0</xdr:colOff>
      <xdr:row>56</xdr:row>
      <xdr:rowOff>0</xdr:rowOff>
    </xdr:to>
    <xdr:sp macro="" textlink="">
      <xdr:nvSpPr>
        <xdr:cNvPr id="10140" name="Line 1875"/>
        <xdr:cNvSpPr>
          <a:spLocks noChangeShapeType="1"/>
        </xdr:cNvSpPr>
      </xdr:nvSpPr>
      <xdr:spPr bwMode="auto">
        <a:xfrm>
          <a:off x="66675" y="3819525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55</xdr:row>
      <xdr:rowOff>0</xdr:rowOff>
    </xdr:from>
    <xdr:to>
      <xdr:col>57</xdr:col>
      <xdr:colOff>0</xdr:colOff>
      <xdr:row>55</xdr:row>
      <xdr:rowOff>0</xdr:rowOff>
    </xdr:to>
    <xdr:sp macro="" textlink="">
      <xdr:nvSpPr>
        <xdr:cNvPr id="10141" name="Line 1876"/>
        <xdr:cNvSpPr>
          <a:spLocks noChangeShapeType="1"/>
        </xdr:cNvSpPr>
      </xdr:nvSpPr>
      <xdr:spPr bwMode="auto">
        <a:xfrm>
          <a:off x="66675" y="3657600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142" name="Line 1877"/>
        <xdr:cNvSpPr>
          <a:spLocks noChangeShapeType="1"/>
        </xdr:cNvSpPr>
      </xdr:nvSpPr>
      <xdr:spPr bwMode="auto">
        <a:xfrm>
          <a:off x="66675" y="4581525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62</xdr:row>
      <xdr:rowOff>0</xdr:rowOff>
    </xdr:from>
    <xdr:to>
      <xdr:col>57</xdr:col>
      <xdr:colOff>0</xdr:colOff>
      <xdr:row>62</xdr:row>
      <xdr:rowOff>0</xdr:rowOff>
    </xdr:to>
    <xdr:sp macro="" textlink="">
      <xdr:nvSpPr>
        <xdr:cNvPr id="10143" name="Line 1878"/>
        <xdr:cNvSpPr>
          <a:spLocks noChangeShapeType="1"/>
        </xdr:cNvSpPr>
      </xdr:nvSpPr>
      <xdr:spPr bwMode="auto">
        <a:xfrm>
          <a:off x="66675" y="4743450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0144" name="Line 1880"/>
        <xdr:cNvSpPr>
          <a:spLocks noChangeShapeType="1"/>
        </xdr:cNvSpPr>
      </xdr:nvSpPr>
      <xdr:spPr bwMode="auto">
        <a:xfrm>
          <a:off x="66675" y="4905375"/>
          <a:ext cx="64103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145" name="Line 1882"/>
        <xdr:cNvSpPr>
          <a:spLocks noChangeShapeType="1"/>
        </xdr:cNvSpPr>
      </xdr:nvSpPr>
      <xdr:spPr bwMode="auto">
        <a:xfrm>
          <a:off x="981075" y="7439025"/>
          <a:ext cx="54959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146" name="Line 1885"/>
        <xdr:cNvSpPr>
          <a:spLocks noChangeShapeType="1"/>
        </xdr:cNvSpPr>
      </xdr:nvSpPr>
      <xdr:spPr bwMode="auto">
        <a:xfrm>
          <a:off x="981075" y="7600950"/>
          <a:ext cx="549592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BE383"/>
  <sheetViews>
    <sheetView showGridLines="0" showRowColHeaders="0" showZeros="0" tabSelected="1" showOutlineSymbols="0" workbookViewId="0">
      <selection activeCell="H4" sqref="H4:J16"/>
    </sheetView>
  </sheetViews>
  <sheetFormatPr defaultRowHeight="12.75"/>
  <cols>
    <col min="1" max="1" width="26.5703125" style="2" customWidth="1"/>
    <col min="2" max="2" width="8.85546875" style="2" customWidth="1"/>
    <col min="3" max="3" width="7.5703125" style="2" customWidth="1"/>
    <col min="4" max="4" width="5.85546875" style="2" customWidth="1"/>
    <col min="5" max="5" width="18.5703125" style="2" customWidth="1"/>
    <col min="6" max="6" width="7.42578125" style="2" customWidth="1"/>
    <col min="7" max="7" width="5" style="2" customWidth="1"/>
    <col min="8" max="8" width="6.42578125" style="2" customWidth="1"/>
    <col min="9" max="9" width="30.28515625" style="2" customWidth="1"/>
    <col min="10" max="10" width="11.140625" style="2" customWidth="1"/>
    <col min="11" max="11" width="5.140625" style="92" hidden="1" customWidth="1"/>
    <col min="12" max="12" width="30.28515625" style="76" hidden="1" customWidth="1"/>
    <col min="13" max="13" width="21.140625" style="75" hidden="1" customWidth="1"/>
    <col min="14" max="14" width="12.28515625" style="78" hidden="1" customWidth="1"/>
    <col min="15" max="15" width="9.85546875" style="2" hidden="1" customWidth="1"/>
    <col min="16" max="16" width="8" style="2" hidden="1" customWidth="1"/>
    <col min="17" max="17" width="13.28515625" style="2" hidden="1" customWidth="1"/>
    <col min="18" max="18" width="4.5703125" style="2" hidden="1" customWidth="1"/>
    <col min="19" max="19" width="0.7109375" style="2" customWidth="1"/>
    <col min="20" max="16384" width="9.140625" style="2"/>
  </cols>
  <sheetData>
    <row r="1" spans="1:20" ht="15.75" customHeight="1">
      <c r="A1" s="609" t="str">
        <f>A115</f>
        <v>Введите данные в ячейки, выделенные голубым и зеленым цветом</v>
      </c>
      <c r="B1" s="610"/>
      <c r="C1" s="610"/>
      <c r="D1" s="610"/>
      <c r="E1" s="610"/>
      <c r="F1" s="610"/>
      <c r="G1" s="610"/>
      <c r="H1" s="610"/>
      <c r="I1" s="610"/>
      <c r="J1" s="611"/>
      <c r="K1" s="512"/>
      <c r="S1" s="413" t="s">
        <v>691</v>
      </c>
    </row>
    <row r="2" spans="1:20" ht="13.5" customHeight="1">
      <c r="A2" s="612"/>
      <c r="B2" s="613"/>
      <c r="C2" s="613"/>
      <c r="D2" s="613"/>
      <c r="E2" s="613"/>
      <c r="F2" s="613"/>
      <c r="G2" s="613"/>
      <c r="H2" s="613"/>
      <c r="I2" s="613"/>
      <c r="J2" s="614"/>
      <c r="K2" s="513"/>
      <c r="S2" s="404"/>
    </row>
    <row r="3" spans="1:20" ht="51" customHeight="1" thickBot="1">
      <c r="A3" s="652" t="s">
        <v>29</v>
      </c>
      <c r="B3" s="653"/>
      <c r="C3" s="653"/>
      <c r="D3" s="653"/>
      <c r="E3" s="653"/>
      <c r="F3" s="653"/>
      <c r="G3" s="653"/>
      <c r="H3" s="653"/>
      <c r="I3" s="653"/>
      <c r="J3" s="654"/>
      <c r="K3" s="513"/>
      <c r="L3" s="328" t="s">
        <v>30</v>
      </c>
      <c r="M3" s="400" t="s">
        <v>570</v>
      </c>
      <c r="S3" s="404"/>
    </row>
    <row r="4" spans="1:20" ht="17.25" customHeight="1" thickTop="1" thickBot="1">
      <c r="A4" s="302" t="s">
        <v>351</v>
      </c>
      <c r="B4" s="658">
        <v>1</v>
      </c>
      <c r="C4" s="659"/>
      <c r="D4" s="303"/>
      <c r="E4" s="304" t="str">
        <f t="shared" ref="E4:E16" si="0">VLOOKUP(A118,$A$118:$H$130,$B$4+1)</f>
        <v>Балашиха</v>
      </c>
      <c r="F4" s="314"/>
      <c r="G4" s="305"/>
      <c r="H4" s="660" t="s">
        <v>611</v>
      </c>
      <c r="I4" s="660"/>
      <c r="J4" s="661"/>
      <c r="K4" s="513"/>
      <c r="L4" s="329" t="s">
        <v>531</v>
      </c>
      <c r="M4" s="330"/>
      <c r="N4" s="331"/>
      <c r="O4" s="563" t="s">
        <v>337</v>
      </c>
      <c r="P4" s="563" t="s">
        <v>41</v>
      </c>
      <c r="Q4" s="330"/>
      <c r="R4" s="354" t="s">
        <v>9</v>
      </c>
      <c r="S4" s="404"/>
    </row>
    <row r="5" spans="1:20" ht="11.1" customHeight="1">
      <c r="A5" s="306"/>
      <c r="B5" s="303"/>
      <c r="C5" s="303"/>
      <c r="D5" s="303"/>
      <c r="E5" s="307" t="str">
        <f t="shared" si="0"/>
        <v>Ногинский</v>
      </c>
      <c r="F5" s="312"/>
      <c r="G5" s="308"/>
      <c r="H5" s="660"/>
      <c r="I5" s="660"/>
      <c r="J5" s="661"/>
      <c r="K5" s="513"/>
      <c r="L5" s="399" t="str">
        <f>IF(L19="учителя",M21,M22)</f>
        <v xml:space="preserve">учителя физической культуры 
  </v>
      </c>
      <c r="M5" s="136"/>
      <c r="N5" s="144"/>
      <c r="O5" s="564">
        <f>IF($L$19="учителя",O21,O22)</f>
        <v>680</v>
      </c>
      <c r="P5" s="564">
        <f>IF($L$19="учителя",P21,P22)</f>
        <v>1280</v>
      </c>
      <c r="R5" s="351">
        <f>IF(H20=N13,VLOOKUP(L7,Q8:R11,2),5)</f>
        <v>5</v>
      </c>
      <c r="S5" s="404"/>
    </row>
    <row r="6" spans="1:20" ht="12.75" customHeight="1">
      <c r="A6" s="306"/>
      <c r="B6" s="303"/>
      <c r="C6" s="303"/>
      <c r="D6" s="303"/>
      <c r="E6" s="307" t="str">
        <f t="shared" si="0"/>
        <v>Орехово-Зуево</v>
      </c>
      <c r="F6" s="312"/>
      <c r="G6" s="308"/>
      <c r="H6" s="660"/>
      <c r="I6" s="660"/>
      <c r="J6" s="661"/>
      <c r="K6" s="513"/>
      <c r="L6" s="334"/>
      <c r="M6" s="136"/>
      <c r="N6" s="144"/>
      <c r="O6" s="565"/>
      <c r="P6" s="565"/>
      <c r="R6" s="333"/>
      <c r="S6" s="404"/>
    </row>
    <row r="7" spans="1:20" ht="11.1" customHeight="1">
      <c r="A7" s="306"/>
      <c r="B7" s="303"/>
      <c r="C7" s="303"/>
      <c r="D7" s="303"/>
      <c r="E7" s="307" t="str">
        <f t="shared" si="0"/>
        <v>Орехово-Зуевский</v>
      </c>
      <c r="F7" s="312"/>
      <c r="G7" s="308"/>
      <c r="H7" s="660"/>
      <c r="I7" s="660"/>
      <c r="J7" s="661"/>
      <c r="K7" s="513"/>
      <c r="L7" s="352" t="str">
        <f>CONCATENATE(L8,L9,L10,L11)</f>
        <v>без учета результатов основного государственного экзамена (ОГЭ) 
и единого государственного экзамена (ЕГЭ)</v>
      </c>
      <c r="M7" s="136"/>
      <c r="N7" s="144" t="s">
        <v>533</v>
      </c>
      <c r="O7" s="566" t="s">
        <v>337</v>
      </c>
      <c r="P7" s="566" t="s">
        <v>41</v>
      </c>
      <c r="R7" s="333"/>
      <c r="S7" s="404"/>
    </row>
    <row r="8" spans="1:20" ht="11.1" customHeight="1">
      <c r="A8" s="306"/>
      <c r="B8" s="303"/>
      <c r="C8" s="303"/>
      <c r="D8" s="303"/>
      <c r="E8" s="307" t="str">
        <f t="shared" si="0"/>
        <v>Павлово-Посадский</v>
      </c>
      <c r="F8" s="312"/>
      <c r="G8" s="308"/>
      <c r="H8" s="662" t="s">
        <v>610</v>
      </c>
      <c r="I8" s="662"/>
      <c r="J8" s="663"/>
      <c r="K8" s="513"/>
      <c r="L8" s="332" t="str">
        <f>IF(AND($I$21="нет",$I$22="нет"),Q8,"")</f>
        <v>без учета результатов основного государственного экзамена (ОГЭ) 
и единого государственного экзамена (ЕГЭ)</v>
      </c>
      <c r="M8" s="349"/>
      <c r="N8" s="571" t="s">
        <v>545</v>
      </c>
      <c r="O8" s="566">
        <f>O10-100</f>
        <v>820</v>
      </c>
      <c r="P8" s="566">
        <f>P10-200</f>
        <v>1510</v>
      </c>
      <c r="Q8" s="572" t="s">
        <v>548</v>
      </c>
      <c r="R8" s="573">
        <v>1</v>
      </c>
      <c r="S8" s="404"/>
      <c r="T8" s="336"/>
    </row>
    <row r="9" spans="1:20" ht="11.1" customHeight="1">
      <c r="A9" s="306"/>
      <c r="B9" s="303"/>
      <c r="C9" s="303"/>
      <c r="D9" s="303"/>
      <c r="E9" s="307" t="str">
        <f t="shared" si="0"/>
        <v>Реутов</v>
      </c>
      <c r="F9" s="312"/>
      <c r="G9" s="308"/>
      <c r="H9" s="662"/>
      <c r="I9" s="662"/>
      <c r="J9" s="663"/>
      <c r="K9" s="513"/>
      <c r="L9" s="332" t="str">
        <f>IF(AND($I$21="да",$I$22="нет"),Q9,"")</f>
        <v/>
      </c>
      <c r="M9" s="349"/>
      <c r="N9" s="571" t="s">
        <v>546</v>
      </c>
      <c r="O9" s="566">
        <f>O11</f>
        <v>870</v>
      </c>
      <c r="P9" s="566">
        <f>P11</f>
        <v>1610</v>
      </c>
      <c r="Q9" s="574" t="s">
        <v>549</v>
      </c>
      <c r="R9" s="575">
        <v>2</v>
      </c>
      <c r="S9" s="404"/>
      <c r="T9" s="336"/>
    </row>
    <row r="10" spans="1:20" ht="11.1" customHeight="1">
      <c r="A10" s="306"/>
      <c r="B10" s="303"/>
      <c r="C10" s="303"/>
      <c r="D10" s="303"/>
      <c r="E10" s="307" t="str">
        <f t="shared" si="0"/>
        <v>Черноголовка</v>
      </c>
      <c r="F10" s="312"/>
      <c r="G10" s="308"/>
      <c r="H10" s="662"/>
      <c r="I10" s="662"/>
      <c r="J10" s="663"/>
      <c r="K10" s="513"/>
      <c r="L10" s="332" t="str">
        <f>IF(AND($I$21="да",$I$22="да"),Q10,"")</f>
        <v/>
      </c>
      <c r="M10" s="349"/>
      <c r="N10" s="571" t="s">
        <v>547</v>
      </c>
      <c r="O10" s="567">
        <v>920</v>
      </c>
      <c r="P10" s="567">
        <v>1710</v>
      </c>
      <c r="Q10" s="572" t="s">
        <v>550</v>
      </c>
      <c r="R10" s="575">
        <v>3</v>
      </c>
      <c r="S10" s="404"/>
      <c r="T10" s="336"/>
    </row>
    <row r="11" spans="1:20" ht="11.1" customHeight="1">
      <c r="A11" s="306"/>
      <c r="B11" s="303"/>
      <c r="C11" s="303"/>
      <c r="D11" s="303"/>
      <c r="E11" s="307" t="str">
        <f t="shared" si="0"/>
        <v>Электрогорск</v>
      </c>
      <c r="F11" s="312"/>
      <c r="G11" s="308"/>
      <c r="H11" s="662"/>
      <c r="I11" s="662"/>
      <c r="J11" s="663"/>
      <c r="K11" s="513"/>
      <c r="L11" s="332" t="str">
        <f>IF(AND($I$21="нет",$I$22="да"),Q11,"")</f>
        <v/>
      </c>
      <c r="M11" s="349"/>
      <c r="N11" s="576" t="s">
        <v>122</v>
      </c>
      <c r="O11" s="566">
        <f>O10-50</f>
        <v>870</v>
      </c>
      <c r="P11" s="566">
        <f>P10-100</f>
        <v>1610</v>
      </c>
      <c r="Q11" s="574" t="s">
        <v>118</v>
      </c>
      <c r="R11" s="575">
        <v>4</v>
      </c>
      <c r="S11" s="404"/>
      <c r="T11" s="336"/>
    </row>
    <row r="12" spans="1:20" ht="11.1" customHeight="1">
      <c r="A12" s="306"/>
      <c r="B12" s="303"/>
      <c r="C12" s="303"/>
      <c r="D12" s="303"/>
      <c r="E12" s="307" t="str">
        <f t="shared" si="0"/>
        <v>Электросталь</v>
      </c>
      <c r="F12" s="312"/>
      <c r="G12" s="308"/>
      <c r="H12" s="662"/>
      <c r="I12" s="662"/>
      <c r="J12" s="663"/>
      <c r="K12" s="513"/>
      <c r="L12" s="337" t="s">
        <v>530</v>
      </c>
      <c r="M12" s="338">
        <f>COUNTIF(I21:I22,"да")</f>
        <v>0</v>
      </c>
      <c r="N12" s="577"/>
      <c r="O12" s="565"/>
      <c r="P12" s="565"/>
      <c r="Q12" s="578"/>
      <c r="R12" s="579"/>
      <c r="S12" s="404"/>
    </row>
    <row r="13" spans="1:20" ht="11.1" customHeight="1">
      <c r="A13" s="306"/>
      <c r="B13" s="303"/>
      <c r="C13" s="303"/>
      <c r="D13" s="303"/>
      <c r="E13" s="307">
        <f t="shared" si="0"/>
        <v>0</v>
      </c>
      <c r="F13" s="312"/>
      <c r="G13" s="308"/>
      <c r="H13" s="550"/>
      <c r="I13" s="705" t="s">
        <v>694</v>
      </c>
      <c r="J13" s="551"/>
      <c r="K13" s="513"/>
      <c r="L13" s="339"/>
      <c r="M13" s="136"/>
      <c r="N13" s="366" t="s">
        <v>532</v>
      </c>
      <c r="O13" s="568"/>
      <c r="P13" s="568"/>
      <c r="Q13" s="580" t="s">
        <v>382</v>
      </c>
      <c r="R13" s="580"/>
      <c r="S13" s="581"/>
      <c r="T13" s="189"/>
    </row>
    <row r="14" spans="1:20" ht="9" customHeight="1">
      <c r="A14" s="309"/>
      <c r="B14" s="308"/>
      <c r="C14" s="303"/>
      <c r="D14" s="303"/>
      <c r="E14" s="307">
        <f t="shared" si="0"/>
        <v>0</v>
      </c>
      <c r="F14" s="312"/>
      <c r="G14" s="308"/>
      <c r="H14" s="550"/>
      <c r="I14" s="705"/>
      <c r="J14" s="551"/>
      <c r="K14" s="513"/>
      <c r="L14" s="339"/>
      <c r="M14" s="136"/>
      <c r="N14" s="584" t="s">
        <v>697</v>
      </c>
      <c r="O14" s="585">
        <v>650</v>
      </c>
      <c r="P14" s="585">
        <v>1340</v>
      </c>
      <c r="Q14" s="582" t="s">
        <v>695</v>
      </c>
      <c r="R14" s="583" t="s">
        <v>668</v>
      </c>
      <c r="S14" s="581"/>
      <c r="T14" s="189"/>
    </row>
    <row r="15" spans="1:20" ht="12.75" customHeight="1">
      <c r="A15" s="306"/>
      <c r="B15" s="308"/>
      <c r="C15" s="303"/>
      <c r="D15" s="303"/>
      <c r="E15" s="307">
        <f t="shared" si="0"/>
        <v>0</v>
      </c>
      <c r="F15" s="312"/>
      <c r="G15" s="308"/>
      <c r="H15" s="550"/>
      <c r="I15" s="705"/>
      <c r="J15" s="551"/>
      <c r="K15" s="513"/>
      <c r="L15" s="339"/>
      <c r="M15" s="136"/>
      <c r="N15" s="366" t="s">
        <v>504</v>
      </c>
      <c r="O15" s="569">
        <v>750</v>
      </c>
      <c r="P15" s="569">
        <v>1510</v>
      </c>
      <c r="Q15" s="582" t="s">
        <v>506</v>
      </c>
      <c r="R15" s="583" t="s">
        <v>10</v>
      </c>
      <c r="S15" s="581"/>
      <c r="T15" s="189"/>
    </row>
    <row r="16" spans="1:20" ht="11.1" customHeight="1">
      <c r="A16" s="306"/>
      <c r="B16" s="308"/>
      <c r="C16" s="308"/>
      <c r="D16" s="308"/>
      <c r="E16" s="310">
        <f t="shared" si="0"/>
        <v>0</v>
      </c>
      <c r="F16" s="311"/>
      <c r="G16" s="308"/>
      <c r="H16" s="550"/>
      <c r="I16" s="550"/>
      <c r="J16" s="551"/>
      <c r="K16" s="513"/>
      <c r="L16" s="339"/>
      <c r="M16" s="136"/>
      <c r="N16" s="366" t="s">
        <v>511</v>
      </c>
      <c r="O16" s="569">
        <v>710</v>
      </c>
      <c r="P16" s="569">
        <v>1450</v>
      </c>
      <c r="Q16" s="582" t="s">
        <v>507</v>
      </c>
      <c r="R16" s="583" t="s">
        <v>11</v>
      </c>
      <c r="S16" s="581"/>
      <c r="T16" s="189"/>
    </row>
    <row r="17" spans="1:20">
      <c r="A17" s="306"/>
      <c r="B17" s="308"/>
      <c r="C17" s="308"/>
      <c r="D17" s="308"/>
      <c r="E17" s="313"/>
      <c r="F17" s="308"/>
      <c r="G17" s="308"/>
      <c r="H17" s="308"/>
      <c r="I17" s="308"/>
      <c r="J17" s="312"/>
      <c r="K17" s="513"/>
      <c r="L17" s="339"/>
      <c r="M17" s="136"/>
      <c r="N17" s="366" t="s">
        <v>512</v>
      </c>
      <c r="O17" s="570">
        <v>750</v>
      </c>
      <c r="P17" s="570">
        <v>1340</v>
      </c>
      <c r="Q17" s="582" t="s">
        <v>508</v>
      </c>
      <c r="R17" s="583" t="s">
        <v>686</v>
      </c>
      <c r="S17" s="581"/>
      <c r="T17" s="189"/>
    </row>
    <row r="18" spans="1:20" ht="15" customHeight="1">
      <c r="A18" s="655" t="s">
        <v>517</v>
      </c>
      <c r="B18" s="656"/>
      <c r="C18" s="656"/>
      <c r="D18" s="656"/>
      <c r="E18" s="656"/>
      <c r="F18" s="656"/>
      <c r="G18" s="656"/>
      <c r="H18" s="656"/>
      <c r="I18" s="656"/>
      <c r="J18" s="657"/>
      <c r="K18" s="513"/>
      <c r="L18" s="339"/>
      <c r="M18" s="136"/>
      <c r="N18" s="366" t="s">
        <v>510</v>
      </c>
      <c r="O18" s="569">
        <v>770</v>
      </c>
      <c r="P18" s="569">
        <v>1540</v>
      </c>
      <c r="Q18" s="582" t="s">
        <v>505</v>
      </c>
      <c r="R18" s="583" t="s">
        <v>12</v>
      </c>
      <c r="S18" s="581"/>
      <c r="T18" s="189"/>
    </row>
    <row r="19" spans="1:20" ht="8.25" customHeight="1">
      <c r="A19" s="135"/>
      <c r="B19" s="8"/>
      <c r="C19" s="8"/>
      <c r="D19" s="8"/>
      <c r="E19" s="273"/>
      <c r="F19" s="8"/>
      <c r="G19" s="8"/>
      <c r="H19" s="8"/>
      <c r="I19" s="8"/>
      <c r="J19" s="143"/>
      <c r="K19" s="513"/>
      <c r="L19" s="332" t="str">
        <f>VLOOKUP($H$20,$N$13:$Q$19,4)</f>
        <v>учителя физической культуры</v>
      </c>
      <c r="M19" s="136"/>
      <c r="N19" s="584" t="s">
        <v>696</v>
      </c>
      <c r="O19" s="585">
        <v>680</v>
      </c>
      <c r="P19" s="585">
        <v>1280</v>
      </c>
      <c r="Q19" s="582" t="s">
        <v>509</v>
      </c>
      <c r="R19" s="583" t="s">
        <v>668</v>
      </c>
      <c r="S19" s="581"/>
      <c r="T19" s="189"/>
    </row>
    <row r="20" spans="1:20" ht="17.25" customHeight="1">
      <c r="A20" s="135"/>
      <c r="B20" s="192"/>
      <c r="C20" s="192"/>
      <c r="D20" s="192"/>
      <c r="E20" s="192"/>
      <c r="F20" s="192"/>
      <c r="G20" s="316" t="s">
        <v>503</v>
      </c>
      <c r="H20" s="704" t="s">
        <v>696</v>
      </c>
      <c r="I20" s="704"/>
      <c r="J20" s="143"/>
      <c r="K20" s="513"/>
      <c r="L20" s="398"/>
      <c r="M20" s="136"/>
      <c r="N20" s="584"/>
      <c r="O20" s="585"/>
      <c r="P20" s="585"/>
      <c r="Q20" s="582"/>
      <c r="R20" s="583"/>
      <c r="S20" s="581"/>
      <c r="T20" s="189"/>
    </row>
    <row r="21" spans="1:20" ht="15" hidden="1">
      <c r="A21" s="646" t="s">
        <v>514</v>
      </c>
      <c r="B21" s="647"/>
      <c r="C21" s="647"/>
      <c r="D21" s="647"/>
      <c r="E21" s="647"/>
      <c r="F21" s="8"/>
      <c r="G21" s="320" t="s">
        <v>492</v>
      </c>
      <c r="H21" s="8"/>
      <c r="I21" s="119" t="s">
        <v>372</v>
      </c>
      <c r="J21" s="143"/>
      <c r="K21" s="513"/>
      <c r="L21" s="340" t="s">
        <v>515</v>
      </c>
      <c r="M21" s="338" t="str">
        <f>L19&amp;"  "&amp;L20&amp;" 
 "&amp;L7</f>
        <v>учителя физической культуры   
 без учета результатов основного государственного экзамена (ОГЭ) 
и единого государственного экзамена (ЕГЭ)</v>
      </c>
      <c r="N21" s="335"/>
      <c r="O21" s="338">
        <f>HLOOKUP(O7,N7:Q11,M12+2)</f>
        <v>820</v>
      </c>
      <c r="P21" s="338">
        <f>HLOOKUP(P7,O7:R11,M12+2)</f>
        <v>1510</v>
      </c>
      <c r="R21" s="333"/>
      <c r="S21" s="404"/>
    </row>
    <row r="22" spans="1:20" ht="15.75" hidden="1" thickBot="1">
      <c r="A22" s="646"/>
      <c r="B22" s="647"/>
      <c r="C22" s="647"/>
      <c r="D22" s="647"/>
      <c r="E22" s="647"/>
      <c r="F22" s="8"/>
      <c r="G22" s="320" t="s">
        <v>491</v>
      </c>
      <c r="H22" s="8"/>
      <c r="I22" s="119" t="s">
        <v>372</v>
      </c>
      <c r="J22" s="143"/>
      <c r="K22" s="513"/>
      <c r="L22" s="341" t="s">
        <v>516</v>
      </c>
      <c r="M22" s="342" t="str">
        <f>L19&amp;" 
 "&amp;L20&amp;" "&amp;O20</f>
        <v xml:space="preserve">учителя физической культуры 
  </v>
      </c>
      <c r="N22" s="343"/>
      <c r="O22" s="342">
        <f>VLOOKUP($H$20,$N$13:$P$20,2)</f>
        <v>680</v>
      </c>
      <c r="P22" s="342">
        <f>VLOOKUP($H$20,$N$13:$P$20,3)</f>
        <v>1280</v>
      </c>
      <c r="Q22" s="353"/>
      <c r="R22" s="344"/>
      <c r="S22" s="404"/>
    </row>
    <row r="23" spans="1:20" ht="1.5" customHeight="1">
      <c r="A23" s="270"/>
      <c r="B23" s="8"/>
      <c r="C23" s="8"/>
      <c r="D23" s="8"/>
      <c r="E23" s="273"/>
      <c r="F23" s="8"/>
      <c r="G23" s="8"/>
      <c r="H23" s="8"/>
      <c r="I23" s="8"/>
      <c r="J23" s="143"/>
      <c r="K23" s="513"/>
      <c r="S23" s="404"/>
    </row>
    <row r="24" spans="1:20" ht="1.5" customHeight="1">
      <c r="A24" s="270"/>
      <c r="B24" s="8"/>
      <c r="C24" s="8"/>
      <c r="D24" s="8"/>
      <c r="E24" s="273"/>
      <c r="F24" s="8"/>
      <c r="G24" s="8"/>
      <c r="H24" s="8"/>
      <c r="I24" s="8"/>
      <c r="J24" s="143"/>
      <c r="K24" s="513"/>
      <c r="L24" s="274"/>
      <c r="M24" s="271"/>
      <c r="N24" s="272"/>
      <c r="O24" s="272"/>
      <c r="S24" s="404"/>
    </row>
    <row r="25" spans="1:20" ht="15">
      <c r="A25" s="620" t="s">
        <v>305</v>
      </c>
      <c r="B25" s="605"/>
      <c r="C25" s="605"/>
      <c r="D25" s="605"/>
      <c r="E25" s="605"/>
      <c r="F25" s="605"/>
      <c r="G25" s="605"/>
      <c r="H25" s="605"/>
      <c r="I25" s="605"/>
      <c r="J25" s="128"/>
      <c r="K25" s="513"/>
      <c r="Q25" s="2" t="s">
        <v>557</v>
      </c>
      <c r="S25" s="404"/>
    </row>
    <row r="26" spans="1:20" ht="3.75" customHeight="1">
      <c r="A26" s="135"/>
      <c r="B26" s="8"/>
      <c r="C26" s="8"/>
      <c r="D26" s="8"/>
      <c r="E26" s="8"/>
      <c r="F26" s="8"/>
      <c r="G26" s="8"/>
      <c r="H26" s="8"/>
      <c r="I26" s="8"/>
      <c r="J26" s="143"/>
      <c r="K26" s="513"/>
      <c r="L26" s="76" t="s">
        <v>408</v>
      </c>
      <c r="M26" s="75" t="s">
        <v>409</v>
      </c>
      <c r="N26" s="78" t="s">
        <v>410</v>
      </c>
      <c r="Q26" s="397" t="str">
        <f>N14</f>
        <v>преподаватель физ-ры  проф.орг.</v>
      </c>
      <c r="S26" s="404"/>
    </row>
    <row r="27" spans="1:20" ht="15">
      <c r="A27" s="634" t="s">
        <v>306</v>
      </c>
      <c r="B27" s="635"/>
      <c r="C27" s="670"/>
      <c r="D27" s="670"/>
      <c r="E27" s="670"/>
      <c r="F27" s="670"/>
      <c r="G27" s="670"/>
      <c r="H27" s="670"/>
      <c r="I27" s="670"/>
      <c r="J27" s="143"/>
      <c r="K27" s="513"/>
      <c r="L27" s="77" t="str">
        <f>IF(LEN(M27)&gt;40,N27,M27)</f>
        <v/>
      </c>
      <c r="M27" s="75" t="str">
        <f>PROPER(TRIM(C27))</f>
        <v/>
      </c>
      <c r="N27" s="78" t="str">
        <f>IF(M27="","",LEFT(M27,(FIND(" ",M27)+1))&amp;"."&amp;MID(M27,FIND(" ",M27,FIND(" ",M27)+1)+1,1)&amp;".")</f>
        <v/>
      </c>
      <c r="P27" s="84">
        <f>LEN(C27)</f>
        <v>0</v>
      </c>
      <c r="Q27" s="397" t="str">
        <f>N15</f>
        <v>уч. ИЗО</v>
      </c>
      <c r="S27" s="404"/>
    </row>
    <row r="28" spans="1:20" ht="3.75" customHeight="1">
      <c r="A28" s="120"/>
      <c r="B28" s="63"/>
      <c r="C28" s="94"/>
      <c r="D28" s="94"/>
      <c r="E28" s="94"/>
      <c r="F28" s="94"/>
      <c r="G28" s="94"/>
      <c r="H28" s="94"/>
      <c r="I28" s="94"/>
      <c r="J28" s="143"/>
      <c r="K28" s="513"/>
      <c r="Q28" s="397" t="str">
        <f>N18</f>
        <v>уч. технологии</v>
      </c>
      <c r="S28" s="404"/>
    </row>
    <row r="29" spans="1:20" ht="15">
      <c r="A29" s="634" t="s">
        <v>307</v>
      </c>
      <c r="B29" s="635"/>
      <c r="C29" s="635"/>
      <c r="D29" s="673" t="s">
        <v>473</v>
      </c>
      <c r="E29" s="673"/>
      <c r="F29" s="673"/>
      <c r="G29" s="666" t="s">
        <v>257</v>
      </c>
      <c r="H29" s="666"/>
      <c r="I29" s="666"/>
      <c r="J29" s="143"/>
      <c r="K29" s="513"/>
      <c r="L29" s="77"/>
      <c r="Q29" s="397" t="str">
        <f>N19</f>
        <v>уч. физ-ры  обр.орг.</v>
      </c>
      <c r="R29" s="2" t="str">
        <f>N14</f>
        <v>преподаватель физ-ры  проф.орг.</v>
      </c>
      <c r="S29" s="404"/>
    </row>
    <row r="30" spans="1:20" ht="3" customHeight="1">
      <c r="A30" s="120"/>
      <c r="B30" s="63"/>
      <c r="C30" s="94"/>
      <c r="D30" s="94"/>
      <c r="E30" s="94"/>
      <c r="F30" s="94"/>
      <c r="G30" s="94"/>
      <c r="H30" s="94"/>
      <c r="I30" s="94"/>
      <c r="J30" s="143"/>
      <c r="K30" s="513"/>
      <c r="Q30" s="397" t="s">
        <v>512</v>
      </c>
      <c r="S30" s="404"/>
    </row>
    <row r="31" spans="1:20" ht="15">
      <c r="A31" s="634" t="s">
        <v>338</v>
      </c>
      <c r="B31" s="635"/>
      <c r="C31" s="666"/>
      <c r="D31" s="666"/>
      <c r="E31" s="666"/>
      <c r="F31" s="666"/>
      <c r="G31" s="666"/>
      <c r="H31" s="666"/>
      <c r="I31" s="666"/>
      <c r="J31" s="143"/>
      <c r="K31" s="513"/>
      <c r="L31" s="84">
        <f>LEN(C31)</f>
        <v>0</v>
      </c>
      <c r="M31" s="75" t="str">
        <f>TRIM(C31)</f>
        <v/>
      </c>
      <c r="O31" s="277"/>
      <c r="P31" s="271"/>
      <c r="S31" s="404"/>
    </row>
    <row r="32" spans="1:20" ht="15">
      <c r="A32" s="135"/>
      <c r="B32" s="648"/>
      <c r="C32" s="648"/>
      <c r="D32" s="648"/>
      <c r="E32" s="648"/>
      <c r="F32" s="648"/>
      <c r="G32" s="648"/>
      <c r="H32" s="648"/>
      <c r="I32" s="648"/>
      <c r="J32" s="143"/>
      <c r="K32" s="513"/>
      <c r="L32" s="84">
        <f>LEN(B32)</f>
        <v>0</v>
      </c>
      <c r="M32" s="75" t="str">
        <f>TRIM(B32)</f>
        <v/>
      </c>
      <c r="O32" s="277"/>
      <c r="P32" s="271"/>
      <c r="S32" s="404"/>
    </row>
    <row r="33" spans="1:57" ht="15" customHeight="1">
      <c r="A33" s="135"/>
      <c r="B33" s="649"/>
      <c r="C33" s="649"/>
      <c r="D33" s="649"/>
      <c r="E33" s="649"/>
      <c r="F33" s="649"/>
      <c r="G33" s="649"/>
      <c r="H33" s="649"/>
      <c r="I33" s="649"/>
      <c r="J33" s="143"/>
      <c r="K33" s="513"/>
      <c r="L33" s="84">
        <f>LEN(B33)</f>
        <v>0</v>
      </c>
      <c r="M33" s="75" t="str">
        <f>TRIM(B33)</f>
        <v/>
      </c>
      <c r="O33" s="277"/>
      <c r="P33" s="271"/>
      <c r="S33" s="404"/>
    </row>
    <row r="34" spans="1:57" ht="15">
      <c r="A34" s="634" t="s">
        <v>339</v>
      </c>
      <c r="B34" s="671"/>
      <c r="C34" s="674" t="str">
        <f>IF(вид_ЭЗ=N19,"учитель","преподаватель")</f>
        <v>учитель</v>
      </c>
      <c r="D34" s="674"/>
      <c r="E34" s="674"/>
      <c r="F34" s="674"/>
      <c r="G34" s="674"/>
      <c r="H34" s="674"/>
      <c r="I34" s="675" t="str">
        <f>IF(OR(специал_ОС="",H20=N13),"",IF(VLOOKUP($H$20,$N$13:$R$19,5)=специал_ОС,""," Внимание! Не совпадает с видом ЭЗ: "))</f>
        <v/>
      </c>
      <c r="J34" s="676"/>
      <c r="K34" s="513"/>
      <c r="L34" s="2" t="str">
        <f>LOWER(TRIM(C34))</f>
        <v>учитель</v>
      </c>
      <c r="M34" s="84">
        <f>LEN(L35)</f>
        <v>27</v>
      </c>
      <c r="O34" s="277"/>
      <c r="P34" s="271"/>
      <c r="S34" s="404"/>
    </row>
    <row r="35" spans="1:57" ht="15">
      <c r="A35" s="120" t="str">
        <f>L36</f>
        <v>Специализация</v>
      </c>
      <c r="B35" s="8"/>
      <c r="C35" s="602" t="s">
        <v>668</v>
      </c>
      <c r="D35" s="602"/>
      <c r="E35" s="602"/>
      <c r="F35" s="602"/>
      <c r="G35" s="602"/>
      <c r="H35" s="602"/>
      <c r="I35" s="650" t="str">
        <f>IF(специал_ОС="","",IF(VLOOKUP($H$20,$N$13:$R$19,5)=специал_ОС,"",VLOOKUP($H$20,$N$13:$R$19,5)))</f>
        <v/>
      </c>
      <c r="J35" s="651"/>
      <c r="K35" s="513"/>
      <c r="L35" s="85" t="str">
        <f>IF(C34="",LOWER(TRIM(C35)),L34&amp;" "&amp;LOWER(TRIM(C35)))</f>
        <v>учитель физическая культура</v>
      </c>
      <c r="M35" s="84">
        <f>IF(C34="",0,1)</f>
        <v>1</v>
      </c>
      <c r="S35" s="404"/>
    </row>
    <row r="36" spans="1:57" ht="18.75" customHeight="1">
      <c r="A36" s="135"/>
      <c r="B36" s="619" t="str">
        <f>IF(A35="-",IF(C34="","укажите должность, если она отсутствует в предложенном списке в строке 'Должность' ",""),"укажите специализацию (учителя/преподавателя - в именительном падеже)  ")</f>
        <v xml:space="preserve">укажите специализацию (учителя/преподавателя - в именительном падеже)  </v>
      </c>
      <c r="C36" s="619"/>
      <c r="D36" s="619"/>
      <c r="E36" s="619"/>
      <c r="F36" s="619"/>
      <c r="G36" s="619"/>
      <c r="H36" s="619"/>
      <c r="I36" s="8"/>
      <c r="J36" s="143"/>
      <c r="K36" s="513"/>
      <c r="L36" s="2" t="str">
        <f>IF(C34="","-",IF(VLOOKUP(C34,A136:C170,3)="v","Специализация","-"))</f>
        <v>Специализация</v>
      </c>
      <c r="S36" s="404"/>
    </row>
    <row r="37" spans="1:57" ht="4.5" hidden="1" customHeight="1">
      <c r="A37" s="120"/>
      <c r="B37" s="63"/>
      <c r="C37" s="8"/>
      <c r="D37" s="8"/>
      <c r="E37" s="8"/>
      <c r="F37" s="8"/>
      <c r="G37" s="8"/>
      <c r="H37" s="8"/>
      <c r="I37" s="8"/>
      <c r="J37" s="143"/>
      <c r="K37" s="513"/>
      <c r="L37" s="85"/>
      <c r="S37" s="404"/>
    </row>
    <row r="38" spans="1:57" ht="15" hidden="1">
      <c r="A38" s="183" t="str">
        <f>IF(OR(C34&lt;&gt;"",C35&lt;&gt;""),"В ЭЗ будет указана должность: ","")</f>
        <v xml:space="preserve">В ЭЗ будет указана должность: </v>
      </c>
      <c r="B38" s="91"/>
      <c r="C38" s="665" t="str">
        <f>L35</f>
        <v>учитель физическая культура</v>
      </c>
      <c r="D38" s="665"/>
      <c r="E38" s="665"/>
      <c r="F38" s="665"/>
      <c r="G38" s="665"/>
      <c r="H38" s="665"/>
      <c r="I38" s="665"/>
      <c r="J38" s="420" t="s">
        <v>618</v>
      </c>
      <c r="K38" s="513"/>
      <c r="L38" s="85"/>
      <c r="S38" s="404"/>
    </row>
    <row r="39" spans="1:57" hidden="1">
      <c r="A39" s="184" t="e">
        <f>IF(D39="","","В ЭЗ будет указана квалификация:")</f>
        <v>#REF!</v>
      </c>
      <c r="B39" s="114"/>
      <c r="C39" s="115"/>
      <c r="D39" s="116" t="e">
        <f>IF(C34&lt;&gt;"",#REF!,"")</f>
        <v>#REF!</v>
      </c>
      <c r="E39" s="115"/>
      <c r="F39" s="117"/>
      <c r="G39" s="117"/>
      <c r="H39" s="117"/>
      <c r="I39" s="117"/>
      <c r="J39" s="143"/>
      <c r="K39" s="513"/>
      <c r="L39" s="85"/>
      <c r="S39" s="404"/>
    </row>
    <row r="40" spans="1:57" ht="15">
      <c r="A40" s="634" t="s">
        <v>348</v>
      </c>
      <c r="B40" s="635"/>
      <c r="C40" s="635"/>
      <c r="D40" s="86"/>
      <c r="E40" s="87"/>
      <c r="F40" s="64"/>
      <c r="G40" s="64"/>
      <c r="H40" s="64"/>
      <c r="I40" s="64"/>
      <c r="J40" s="143"/>
      <c r="K40" s="513"/>
      <c r="M40" s="75" t="str">
        <f>IF(OR(H20=N14,H20=N15),"основной ступени среднего полного общего образования  ","основной и старшей ступени среднего полного общего образования  ")</f>
        <v xml:space="preserve">основной и старшей ступени среднего полного общего образования  </v>
      </c>
      <c r="S40" s="404"/>
    </row>
    <row r="41" spans="1:57" ht="15">
      <c r="A41" s="636" t="s">
        <v>349</v>
      </c>
      <c r="B41" s="637"/>
      <c r="C41" s="637"/>
      <c r="D41" s="664"/>
      <c r="E41" s="664"/>
      <c r="F41" s="672" t="s">
        <v>350</v>
      </c>
      <c r="G41" s="672"/>
      <c r="H41" s="672"/>
      <c r="I41" s="436"/>
      <c r="J41" s="437"/>
      <c r="K41" s="557"/>
      <c r="L41" s="438" t="s">
        <v>627</v>
      </c>
      <c r="M41" s="439">
        <f ca="1">TODAY()-5*365-90</f>
        <v>40707</v>
      </c>
      <c r="N41" s="439">
        <f ca="1">TODAY()</f>
        <v>42622</v>
      </c>
      <c r="O41" s="440">
        <f ca="1">N41-5*365-40</f>
        <v>40757</v>
      </c>
      <c r="S41" s="558"/>
    </row>
    <row r="42" spans="1:57" ht="4.5" customHeight="1">
      <c r="A42" s="434"/>
      <c r="B42" s="435"/>
      <c r="C42" s="435"/>
      <c r="D42" s="441"/>
      <c r="E42" s="442"/>
      <c r="F42" s="442"/>
      <c r="G42" s="442"/>
      <c r="H42" s="442"/>
      <c r="I42" s="442"/>
      <c r="J42" s="437"/>
      <c r="K42" s="557"/>
      <c r="L42" s="559"/>
      <c r="M42" s="443" t="s">
        <v>628</v>
      </c>
      <c r="N42" s="443" t="s">
        <v>629</v>
      </c>
      <c r="S42" s="558"/>
    </row>
    <row r="43" spans="1:57" ht="15">
      <c r="A43" s="434" t="s">
        <v>308</v>
      </c>
      <c r="B43" s="435"/>
      <c r="C43" s="435"/>
      <c r="D43" s="603"/>
      <c r="E43" s="603"/>
      <c r="F43" s="560" t="str">
        <f>IF(G43="","","примеч.")</f>
        <v/>
      </c>
      <c r="G43" s="695"/>
      <c r="H43" s="695"/>
      <c r="I43" s="444"/>
      <c r="J43" s="437" t="str">
        <f>IF(G43="","","г. )")</f>
        <v/>
      </c>
      <c r="K43" s="561" t="str">
        <f>IF(I43&lt;&gt;"",G43,"")</f>
        <v/>
      </c>
      <c r="L43" s="562" t="str">
        <f>IF(I43&lt;&gt;"",I43,"")</f>
        <v/>
      </c>
      <c r="M43" s="445" t="str">
        <f>IF(I43&lt;&gt;"",J43,"")</f>
        <v/>
      </c>
      <c r="S43" s="558"/>
    </row>
    <row r="44" spans="1:57" ht="7.5" customHeight="1">
      <c r="A44" s="120"/>
      <c r="B44" s="63"/>
      <c r="C44" s="63"/>
      <c r="D44" s="63"/>
      <c r="E44" s="63"/>
      <c r="F44" s="63"/>
      <c r="G44" s="63"/>
      <c r="H44" s="35"/>
      <c r="I44" s="35"/>
      <c r="J44" s="143"/>
      <c r="L44" s="92"/>
      <c r="S44" s="404"/>
    </row>
    <row r="45" spans="1:57" ht="15">
      <c r="A45" s="446" t="s">
        <v>630</v>
      </c>
      <c r="B45" s="696" t="s">
        <v>631</v>
      </c>
      <c r="C45" s="696"/>
      <c r="D45" s="696"/>
      <c r="E45" s="696"/>
      <c r="F45" s="63"/>
      <c r="G45" s="63"/>
      <c r="H45" s="35"/>
      <c r="I45" s="35"/>
      <c r="J45" s="143"/>
      <c r="K45" s="447" t="s">
        <v>533</v>
      </c>
      <c r="L45" s="447" t="s">
        <v>631</v>
      </c>
      <c r="M45" s="447" t="s">
        <v>632</v>
      </c>
      <c r="N45" s="447" t="s">
        <v>633</v>
      </c>
      <c r="O45" s="447" t="s">
        <v>634</v>
      </c>
      <c r="P45" s="447"/>
      <c r="Q45" s="447"/>
      <c r="R45" s="447"/>
      <c r="S45" s="404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ht="3" customHeight="1">
      <c r="A46" s="135"/>
      <c r="B46" s="63"/>
      <c r="C46" s="63"/>
      <c r="D46" s="63"/>
      <c r="E46" s="63"/>
      <c r="F46" s="63"/>
      <c r="G46" s="63"/>
      <c r="H46" s="35"/>
      <c r="I46" s="35"/>
      <c r="J46" s="143"/>
      <c r="K46" s="431"/>
      <c r="L46" s="431"/>
      <c r="M46" s="431"/>
      <c r="N46" s="431"/>
      <c r="O46" s="431"/>
      <c r="P46" s="431"/>
      <c r="Q46" s="431"/>
      <c r="R46" s="431"/>
      <c r="S46" s="404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ht="3" customHeight="1">
      <c r="A47" s="135"/>
      <c r="B47" s="63"/>
      <c r="C47" s="63"/>
      <c r="D47" s="63"/>
      <c r="E47" s="63"/>
      <c r="F47" s="63"/>
      <c r="G47" s="448"/>
      <c r="H47" s="448"/>
      <c r="I47" s="448"/>
      <c r="J47" s="143"/>
      <c r="K47" s="431"/>
      <c r="L47" s="431"/>
      <c r="M47" s="431"/>
      <c r="N47" s="431"/>
      <c r="O47" s="431"/>
      <c r="P47" s="431"/>
      <c r="Q47" s="431"/>
      <c r="R47" s="431"/>
      <c r="S47" s="404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ht="12.75" customHeight="1">
      <c r="A48" s="697" t="str">
        <f>B45</f>
        <v>высшее</v>
      </c>
      <c r="B48" s="699"/>
      <c r="C48" s="699"/>
      <c r="D48" s="699"/>
      <c r="E48" s="699"/>
      <c r="F48" s="699"/>
      <c r="G48" s="699"/>
      <c r="H48" s="699"/>
      <c r="I48" s="699"/>
      <c r="J48" s="700"/>
      <c r="K48" s="84">
        <f>LEN(B48)</f>
        <v>0</v>
      </c>
      <c r="L48" s="449" t="str">
        <f>TRIM(вуз_1&amp;IF(год_вуз_1="","",", "&amp;год_вуз_1&amp;"г."))</f>
        <v/>
      </c>
      <c r="M48" s="431"/>
      <c r="N48" s="431"/>
      <c r="O48" s="431"/>
      <c r="P48" s="431"/>
      <c r="Q48" s="431"/>
      <c r="R48" s="431"/>
      <c r="S48" s="404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ht="18" customHeight="1">
      <c r="A49" s="698"/>
      <c r="B49" s="699"/>
      <c r="C49" s="699"/>
      <c r="D49" s="699"/>
      <c r="E49" s="699"/>
      <c r="F49" s="699"/>
      <c r="G49" s="699"/>
      <c r="H49" s="699"/>
      <c r="I49" s="699"/>
      <c r="J49" s="700"/>
      <c r="K49" s="2"/>
      <c r="L49" s="431"/>
      <c r="M49" s="431"/>
      <c r="N49" s="431"/>
      <c r="O49" s="431"/>
      <c r="P49" s="431"/>
      <c r="Q49" s="431"/>
      <c r="R49" s="431"/>
      <c r="S49" s="404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1:57" ht="15">
      <c r="A50" s="135"/>
      <c r="B50" s="701" t="s">
        <v>635</v>
      </c>
      <c r="C50" s="701"/>
      <c r="D50" s="701"/>
      <c r="E50" s="450"/>
      <c r="F50" s="8"/>
      <c r="G50" s="8"/>
      <c r="H50" s="8"/>
      <c r="I50" s="8"/>
      <c r="J50" s="143"/>
      <c r="K50" s="451">
        <f>IF(B50="год окончания",год+2000,6)</f>
        <v>2016</v>
      </c>
      <c r="L50" s="431"/>
      <c r="M50" s="431"/>
      <c r="N50" s="431"/>
      <c r="O50" s="431"/>
      <c r="P50" s="431"/>
      <c r="Q50" s="431"/>
      <c r="R50" s="431"/>
      <c r="S50" s="404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ht="3" customHeight="1">
      <c r="A51" s="135"/>
      <c r="B51" s="8"/>
      <c r="C51" s="8"/>
      <c r="D51" s="8"/>
      <c r="E51" s="8"/>
      <c r="F51" s="8"/>
      <c r="G51" s="8"/>
      <c r="H51" s="8"/>
      <c r="I51" s="8"/>
      <c r="J51" s="143"/>
      <c r="K51" s="2"/>
      <c r="L51" s="431"/>
      <c r="M51" s="431"/>
      <c r="N51" s="431"/>
      <c r="O51" s="431"/>
      <c r="P51" s="431"/>
      <c r="Q51" s="431"/>
      <c r="R51" s="431"/>
      <c r="S51" s="404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12.75" customHeight="1">
      <c r="A52" s="702" t="s">
        <v>533</v>
      </c>
      <c r="B52" s="699"/>
      <c r="C52" s="699"/>
      <c r="D52" s="699"/>
      <c r="E52" s="699"/>
      <c r="F52" s="699"/>
      <c r="G52" s="699"/>
      <c r="H52" s="699"/>
      <c r="I52" s="699"/>
      <c r="J52" s="700"/>
      <c r="K52" s="84">
        <f>LEN(B52)</f>
        <v>0</v>
      </c>
      <c r="L52" s="449" t="str">
        <f>TRIM(вуз_2&amp;IF(год_вуз_2="","",", "&amp;год_вуз_2&amp;"г."))</f>
        <v/>
      </c>
      <c r="N52" s="192"/>
      <c r="O52" s="192"/>
      <c r="P52" s="452"/>
      <c r="Q52" s="452"/>
      <c r="R52" s="452"/>
      <c r="S52" s="404"/>
      <c r="AE52" s="452"/>
      <c r="AF52" s="452"/>
      <c r="AG52" s="452"/>
      <c r="AH52" s="452"/>
      <c r="AI52" s="452"/>
      <c r="AJ52" s="452"/>
      <c r="AK52" s="452"/>
      <c r="AL52" s="452"/>
      <c r="AM52" s="452"/>
      <c r="AN52" s="452"/>
      <c r="AO52" s="452"/>
      <c r="AP52" s="452"/>
      <c r="AQ52" s="452"/>
      <c r="AR52" s="452"/>
      <c r="AS52" s="452"/>
      <c r="AT52" s="452"/>
      <c r="AU52" s="452"/>
      <c r="AV52" s="452"/>
      <c r="AW52" s="452"/>
      <c r="AX52" s="452"/>
      <c r="AY52" s="452"/>
      <c r="AZ52" s="452"/>
      <c r="BA52" s="452"/>
      <c r="BB52" s="452"/>
      <c r="BC52" s="452"/>
      <c r="BD52" s="452"/>
      <c r="BE52" s="452"/>
    </row>
    <row r="53" spans="1:57" ht="18" customHeight="1">
      <c r="A53" s="703"/>
      <c r="B53" s="699"/>
      <c r="C53" s="699"/>
      <c r="D53" s="699"/>
      <c r="E53" s="699"/>
      <c r="F53" s="699"/>
      <c r="G53" s="699"/>
      <c r="H53" s="699"/>
      <c r="I53" s="699"/>
      <c r="J53" s="700"/>
      <c r="K53" s="452"/>
      <c r="L53" s="452"/>
      <c r="M53" s="452"/>
      <c r="N53" s="452"/>
      <c r="O53" s="452"/>
      <c r="P53" s="452"/>
      <c r="Q53" s="452"/>
      <c r="R53" s="452"/>
      <c r="S53" s="404"/>
      <c r="AE53" s="452"/>
      <c r="AF53" s="452"/>
      <c r="AG53" s="452"/>
      <c r="AH53" s="452"/>
      <c r="AI53" s="452"/>
      <c r="AJ53" s="452"/>
      <c r="AK53" s="452"/>
      <c r="AL53" s="452"/>
      <c r="AM53" s="452"/>
      <c r="AN53" s="452"/>
      <c r="AO53" s="452"/>
      <c r="AP53" s="452"/>
      <c r="AQ53" s="452"/>
      <c r="AR53" s="452"/>
      <c r="AS53" s="452"/>
      <c r="AT53" s="452"/>
      <c r="AU53" s="452"/>
      <c r="AV53" s="452"/>
      <c r="AW53" s="452"/>
      <c r="AX53" s="452"/>
      <c r="AY53" s="452"/>
      <c r="AZ53" s="452"/>
      <c r="BA53" s="452"/>
      <c r="BB53" s="452"/>
      <c r="BC53" s="452"/>
      <c r="BD53" s="452"/>
      <c r="BE53" s="452"/>
    </row>
    <row r="54" spans="1:57" ht="15">
      <c r="A54" s="135"/>
      <c r="B54" s="701" t="s">
        <v>635</v>
      </c>
      <c r="C54" s="701"/>
      <c r="D54" s="701"/>
      <c r="E54" s="450"/>
      <c r="F54" s="8"/>
      <c r="G54" s="8"/>
      <c r="H54" s="8"/>
      <c r="I54" s="8"/>
      <c r="J54" s="143"/>
      <c r="K54" s="451">
        <f>IF(B54="год окончания",год+2000,6)</f>
        <v>2016</v>
      </c>
      <c r="L54" s="431"/>
      <c r="M54" s="431"/>
      <c r="N54" s="431"/>
      <c r="O54" s="431"/>
      <c r="P54" s="431"/>
      <c r="Q54" s="431"/>
      <c r="R54" s="431"/>
      <c r="S54" s="404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1:57" ht="2.25" customHeight="1">
      <c r="A55" s="135"/>
      <c r="B55" s="8"/>
      <c r="C55" s="8"/>
      <c r="D55" s="8"/>
      <c r="E55" s="8"/>
      <c r="F55" s="8"/>
      <c r="G55" s="8"/>
      <c r="H55" s="8"/>
      <c r="I55" s="8"/>
      <c r="J55" s="143"/>
      <c r="K55" s="2"/>
      <c r="L55" s="431"/>
      <c r="M55" s="431"/>
      <c r="N55" s="431"/>
      <c r="O55" s="431"/>
      <c r="P55" s="431"/>
      <c r="Q55" s="431"/>
      <c r="R55" s="431"/>
      <c r="S55" s="404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12.75" customHeight="1">
      <c r="A56" s="702"/>
      <c r="B56" s="699"/>
      <c r="C56" s="699"/>
      <c r="D56" s="699"/>
      <c r="E56" s="699"/>
      <c r="F56" s="699"/>
      <c r="G56" s="699"/>
      <c r="H56" s="699"/>
      <c r="I56" s="699"/>
      <c r="J56" s="700"/>
      <c r="K56" s="84">
        <f>LEN(B56)</f>
        <v>0</v>
      </c>
      <c r="L56" s="449" t="str">
        <f>TRIM(вуз_3&amp;IF(год_вуз_3="","",", "&amp;год_вуз_3&amp;"г."))</f>
        <v/>
      </c>
      <c r="M56" s="431"/>
      <c r="N56" s="431"/>
      <c r="O56" s="431"/>
      <c r="P56" s="431"/>
      <c r="Q56" s="431"/>
      <c r="R56" s="431"/>
      <c r="S56" s="404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18" customHeight="1">
      <c r="A57" s="703"/>
      <c r="B57" s="699"/>
      <c r="C57" s="699"/>
      <c r="D57" s="699"/>
      <c r="E57" s="699"/>
      <c r="F57" s="699"/>
      <c r="G57" s="699"/>
      <c r="H57" s="699"/>
      <c r="I57" s="699"/>
      <c r="J57" s="700"/>
      <c r="K57" s="2"/>
      <c r="L57" s="431"/>
      <c r="M57" s="431"/>
      <c r="N57" s="431"/>
      <c r="O57" s="431"/>
      <c r="P57" s="431"/>
      <c r="Q57" s="431"/>
      <c r="R57" s="431"/>
      <c r="S57" s="404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1:57" ht="15">
      <c r="A58" s="135"/>
      <c r="B58" s="701" t="s">
        <v>635</v>
      </c>
      <c r="C58" s="701"/>
      <c r="D58" s="701"/>
      <c r="E58" s="450"/>
      <c r="F58" s="8"/>
      <c r="G58" s="8"/>
      <c r="H58" s="8"/>
      <c r="I58" s="8"/>
      <c r="J58" s="143"/>
      <c r="K58" s="451">
        <f>IF(B58="год окончания",год+2000,6)</f>
        <v>2016</v>
      </c>
      <c r="L58" s="431"/>
      <c r="M58" s="431"/>
      <c r="N58" s="431"/>
      <c r="O58" s="431"/>
      <c r="P58" s="431"/>
      <c r="Q58" s="431"/>
      <c r="R58" s="431"/>
      <c r="S58" s="404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2.25" customHeight="1">
      <c r="A59" s="135"/>
      <c r="B59" s="8"/>
      <c r="C59" s="8"/>
      <c r="D59" s="8"/>
      <c r="E59" s="8"/>
      <c r="F59" s="8"/>
      <c r="G59" s="8"/>
      <c r="H59" s="8"/>
      <c r="I59" s="8"/>
      <c r="J59" s="143"/>
      <c r="K59" s="2"/>
      <c r="L59" s="431"/>
      <c r="M59" s="431"/>
      <c r="N59" s="431"/>
      <c r="O59" s="431"/>
      <c r="P59" s="431"/>
      <c r="Q59" s="431"/>
      <c r="R59" s="431"/>
      <c r="S59" s="404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3" customHeight="1">
      <c r="A60" s="135"/>
      <c r="B60" s="8"/>
      <c r="C60" s="8"/>
      <c r="D60" s="8"/>
      <c r="E60" s="8"/>
      <c r="F60" s="8"/>
      <c r="G60" s="8"/>
      <c r="H60" s="8"/>
      <c r="I60" s="8"/>
      <c r="J60" s="143"/>
      <c r="K60" s="147"/>
      <c r="S60" s="404"/>
    </row>
    <row r="61" spans="1:57" ht="29.25" customHeight="1">
      <c r="A61" s="604" t="s">
        <v>446</v>
      </c>
      <c r="B61" s="605"/>
      <c r="C61" s="605"/>
      <c r="D61" s="605"/>
      <c r="E61" s="605"/>
      <c r="F61" s="605"/>
      <c r="G61" s="605"/>
      <c r="H61" s="605"/>
      <c r="I61" s="605"/>
      <c r="J61" s="128"/>
      <c r="K61" s="95"/>
      <c r="L61" s="95"/>
      <c r="M61" s="76"/>
      <c r="N61" s="75"/>
      <c r="O61" s="9"/>
      <c r="P61" s="9"/>
      <c r="Q61" s="9"/>
      <c r="R61" s="9"/>
      <c r="S61" s="404"/>
      <c r="T61" s="9"/>
    </row>
    <row r="62" spans="1:57" ht="2.4500000000000002" customHeight="1">
      <c r="A62" s="453"/>
      <c r="B62" s="95"/>
      <c r="C62" s="95"/>
      <c r="D62" s="95"/>
      <c r="E62" s="95"/>
      <c r="F62" s="95"/>
      <c r="G62" s="95"/>
      <c r="H62" s="95"/>
      <c r="I62" s="95"/>
      <c r="J62" s="154"/>
      <c r="K62" s="95"/>
      <c r="L62" s="95"/>
      <c r="M62" s="76"/>
      <c r="N62" s="75"/>
      <c r="O62" s="9"/>
      <c r="P62" s="9"/>
      <c r="Q62" s="9"/>
      <c r="R62" s="9"/>
      <c r="S62" s="404"/>
    </row>
    <row r="63" spans="1:57" ht="16.5" customHeight="1">
      <c r="A63" s="135" t="s">
        <v>636</v>
      </c>
      <c r="B63" s="8"/>
      <c r="C63" s="8"/>
      <c r="D63" s="11"/>
      <c r="E63" s="454"/>
      <c r="F63" s="455"/>
      <c r="G63" s="455"/>
      <c r="H63" s="455"/>
      <c r="I63" s="8"/>
      <c r="J63" s="143"/>
      <c r="L63" s="2"/>
      <c r="M63" s="452"/>
      <c r="N63" s="452"/>
      <c r="O63" s="452"/>
      <c r="P63" s="452"/>
      <c r="Q63" s="452"/>
      <c r="R63" s="452"/>
      <c r="S63" s="404"/>
      <c r="AE63" s="452"/>
      <c r="AF63" s="452"/>
      <c r="AG63" s="452"/>
      <c r="AH63" s="452"/>
      <c r="AI63" s="452"/>
      <c r="AJ63" s="452"/>
      <c r="AK63" s="452"/>
      <c r="AL63" s="452"/>
      <c r="AM63" s="452"/>
      <c r="AN63" s="452"/>
      <c r="AO63" s="452"/>
      <c r="AP63" s="452"/>
      <c r="AQ63" s="452"/>
      <c r="AR63" s="452"/>
      <c r="AS63" s="452"/>
      <c r="AT63" s="452"/>
      <c r="AU63" s="452"/>
      <c r="AV63" s="452"/>
      <c r="AW63" s="452"/>
      <c r="AX63" s="452"/>
      <c r="AY63" s="452"/>
      <c r="AZ63" s="452"/>
      <c r="BA63" s="452"/>
      <c r="BB63" s="452"/>
      <c r="BC63" s="452"/>
      <c r="BD63" s="452"/>
      <c r="BE63" s="452"/>
    </row>
    <row r="64" spans="1:57" ht="18.75">
      <c r="A64" s="706" t="s">
        <v>372</v>
      </c>
      <c r="B64" s="707"/>
      <c r="C64" s="707"/>
      <c r="D64" s="456"/>
      <c r="E64" s="708" t="s">
        <v>635</v>
      </c>
      <c r="F64" s="708"/>
      <c r="G64" s="708"/>
      <c r="H64" s="457"/>
      <c r="I64" s="458" t="s">
        <v>637</v>
      </c>
      <c r="J64" s="459"/>
      <c r="K64" s="451">
        <f>IF(E64="год окончания",год+2000,6)</f>
        <v>2016</v>
      </c>
      <c r="L64" s="460">
        <f>IF(E64="год окончания",год+2000-6,1)</f>
        <v>2010</v>
      </c>
      <c r="M64" s="76" t="str">
        <f>IF(A64=N69,""," ("&amp;A64&amp;")")</f>
        <v/>
      </c>
      <c r="N64" s="2"/>
      <c r="S64" s="404"/>
      <c r="AE64" s="452"/>
      <c r="AF64" s="452"/>
      <c r="AG64" s="452"/>
      <c r="AH64" s="452"/>
      <c r="AI64" s="452"/>
      <c r="AJ64" s="452"/>
      <c r="AK64" s="452"/>
      <c r="AL64" s="452"/>
      <c r="AM64" s="452"/>
      <c r="AN64" s="452"/>
      <c r="AO64" s="452"/>
      <c r="AP64" s="452"/>
      <c r="AQ64" s="452"/>
      <c r="AR64" s="452"/>
      <c r="AS64" s="452"/>
      <c r="AT64" s="452"/>
      <c r="AU64" s="452"/>
      <c r="AV64" s="452"/>
      <c r="AW64" s="452"/>
      <c r="AX64" s="452"/>
      <c r="AY64" s="452"/>
      <c r="AZ64" s="452"/>
      <c r="BA64" s="452"/>
      <c r="BB64" s="452"/>
      <c r="BC64" s="452"/>
      <c r="BD64" s="452"/>
      <c r="BE64" s="452"/>
    </row>
    <row r="65" spans="1:57" ht="2.25" customHeight="1">
      <c r="A65" s="461"/>
      <c r="B65" s="456"/>
      <c r="C65" s="456"/>
      <c r="D65" s="456"/>
      <c r="E65" s="456"/>
      <c r="F65" s="456"/>
      <c r="G65" s="456"/>
      <c r="H65" s="456"/>
      <c r="I65" s="456"/>
      <c r="J65" s="143"/>
      <c r="K65" s="2"/>
      <c r="N65" s="2"/>
      <c r="S65" s="404"/>
      <c r="AE65" s="452"/>
      <c r="AF65" s="452"/>
      <c r="AG65" s="452"/>
      <c r="AH65" s="452"/>
      <c r="AI65" s="452"/>
      <c r="AJ65" s="452"/>
      <c r="AK65" s="452"/>
      <c r="AL65" s="452"/>
      <c r="AM65" s="452"/>
      <c r="AN65" s="452"/>
      <c r="AO65" s="452"/>
      <c r="AP65" s="452"/>
      <c r="AQ65" s="452"/>
      <c r="AR65" s="452"/>
      <c r="AS65" s="452"/>
      <c r="AT65" s="452"/>
      <c r="AU65" s="452"/>
      <c r="AV65" s="452"/>
      <c r="AW65" s="452"/>
      <c r="AX65" s="452"/>
      <c r="AY65" s="452"/>
      <c r="AZ65" s="452"/>
      <c r="BA65" s="452"/>
      <c r="BB65" s="452"/>
      <c r="BC65" s="452"/>
      <c r="BD65" s="452"/>
      <c r="BE65" s="452"/>
    </row>
    <row r="66" spans="1:57" ht="16.5" customHeight="1">
      <c r="A66" s="135"/>
      <c r="B66" s="699" t="s">
        <v>664</v>
      </c>
      <c r="C66" s="699"/>
      <c r="D66" s="699"/>
      <c r="E66" s="699"/>
      <c r="F66" s="699"/>
      <c r="G66" s="699"/>
      <c r="H66" s="699"/>
      <c r="I66" s="699"/>
      <c r="J66" s="700"/>
      <c r="K66" s="523"/>
      <c r="L66" s="449" t="str">
        <f>IF(A64=N69,"",IF(доп_по="","",TRIM(доп_по)&amp;IF(год_доп_по+J64&gt;0,M66,"")))</f>
        <v/>
      </c>
      <c r="M66" s="449" t="str">
        <f>", "&amp;год_доп_по&amp;IF(E64="год окончания","г."," курс")</f>
        <v>, г.</v>
      </c>
      <c r="N66" s="452"/>
      <c r="O66" s="452"/>
      <c r="P66" s="452"/>
      <c r="Q66" s="452"/>
      <c r="R66" s="452"/>
      <c r="S66" s="404"/>
      <c r="AE66" s="452"/>
      <c r="AF66" s="452"/>
      <c r="AG66" s="452"/>
      <c r="AH66" s="452"/>
      <c r="AI66" s="452"/>
      <c r="AJ66" s="452"/>
      <c r="AK66" s="452"/>
      <c r="AL66" s="452"/>
      <c r="AM66" s="452"/>
      <c r="AN66" s="452"/>
      <c r="AO66" s="452"/>
      <c r="AP66" s="452"/>
      <c r="AQ66" s="452"/>
      <c r="AR66" s="452"/>
      <c r="AS66" s="452"/>
      <c r="AT66" s="452"/>
      <c r="AU66" s="452"/>
      <c r="AV66" s="452"/>
      <c r="AW66" s="452"/>
      <c r="AX66" s="452"/>
      <c r="AY66" s="452"/>
      <c r="AZ66" s="452"/>
      <c r="BA66" s="452"/>
      <c r="BB66" s="452"/>
      <c r="BC66" s="452"/>
      <c r="BD66" s="452"/>
      <c r="BE66" s="452"/>
    </row>
    <row r="67" spans="1:57" ht="16.5" customHeight="1">
      <c r="A67" s="135"/>
      <c r="B67" s="699"/>
      <c r="C67" s="699"/>
      <c r="D67" s="699"/>
      <c r="E67" s="699"/>
      <c r="F67" s="699"/>
      <c r="G67" s="699"/>
      <c r="H67" s="699"/>
      <c r="I67" s="699"/>
      <c r="J67" s="700"/>
      <c r="K67" s="524" t="s">
        <v>638</v>
      </c>
      <c r="L67" s="462" t="s">
        <v>639</v>
      </c>
      <c r="N67" s="463" t="s">
        <v>640</v>
      </c>
      <c r="O67" s="9"/>
      <c r="P67" s="9"/>
      <c r="R67" s="9"/>
      <c r="S67" s="404"/>
      <c r="AE67" s="452"/>
      <c r="AF67" s="452"/>
      <c r="AG67" s="452"/>
      <c r="AH67" s="452"/>
      <c r="AI67" s="452"/>
      <c r="AJ67" s="452"/>
      <c r="AK67" s="452"/>
      <c r="AL67" s="452"/>
      <c r="AM67" s="452"/>
      <c r="AN67" s="452"/>
      <c r="AO67" s="452"/>
      <c r="AP67" s="452"/>
      <c r="AQ67" s="452"/>
      <c r="AR67" s="452"/>
      <c r="AS67" s="452"/>
      <c r="AT67" s="452"/>
      <c r="AU67" s="452"/>
      <c r="AV67" s="452"/>
      <c r="AW67" s="452"/>
      <c r="AX67" s="452"/>
      <c r="AY67" s="452"/>
      <c r="AZ67" s="452"/>
      <c r="BA67" s="452"/>
      <c r="BB67" s="452"/>
      <c r="BC67" s="452"/>
      <c r="BD67" s="452"/>
      <c r="BE67" s="452"/>
    </row>
    <row r="68" spans="1:57" ht="12.75" customHeight="1">
      <c r="A68" s="135"/>
      <c r="B68" s="699"/>
      <c r="C68" s="699"/>
      <c r="D68" s="699"/>
      <c r="E68" s="699"/>
      <c r="F68" s="699"/>
      <c r="G68" s="699"/>
      <c r="H68" s="699"/>
      <c r="I68" s="699"/>
      <c r="J68" s="700"/>
      <c r="K68" s="525"/>
      <c r="L68" s="443" t="s">
        <v>641</v>
      </c>
      <c r="N68" s="465"/>
      <c r="O68" s="9"/>
      <c r="P68" s="9"/>
      <c r="R68" s="9"/>
      <c r="S68" s="404"/>
      <c r="AE68" s="452"/>
      <c r="AF68" s="452"/>
      <c r="AG68" s="452"/>
      <c r="AH68" s="452"/>
      <c r="AI68" s="452"/>
      <c r="AJ68" s="452"/>
      <c r="AK68" s="452"/>
      <c r="AL68" s="452"/>
      <c r="AM68" s="452"/>
      <c r="AN68" s="452"/>
      <c r="AO68" s="452"/>
      <c r="AP68" s="452"/>
      <c r="AQ68" s="452"/>
      <c r="AR68" s="452"/>
      <c r="AS68" s="452"/>
      <c r="AT68" s="452"/>
      <c r="AU68" s="452"/>
      <c r="AV68" s="452"/>
      <c r="AW68" s="452"/>
      <c r="AX68" s="452"/>
      <c r="AY68" s="452"/>
      <c r="AZ68" s="452"/>
      <c r="BA68" s="452"/>
      <c r="BB68" s="452"/>
      <c r="BC68" s="452"/>
      <c r="BD68" s="452"/>
      <c r="BE68" s="452"/>
    </row>
    <row r="69" spans="1:57" ht="6" customHeight="1">
      <c r="A69" s="466"/>
      <c r="B69" s="8"/>
      <c r="C69" s="8"/>
      <c r="D69" s="8"/>
      <c r="E69" s="8"/>
      <c r="F69" s="8"/>
      <c r="G69" s="467"/>
      <c r="H69" s="467"/>
      <c r="I69" s="467"/>
      <c r="J69" s="468"/>
      <c r="K69" s="469"/>
      <c r="L69" s="443" t="s">
        <v>642</v>
      </c>
      <c r="M69" s="84"/>
      <c r="N69" s="462" t="s">
        <v>372</v>
      </c>
      <c r="O69" s="9"/>
      <c r="P69" s="9"/>
      <c r="R69" s="9"/>
      <c r="S69" s="404"/>
      <c r="AE69" s="452"/>
      <c r="AF69" s="452"/>
      <c r="AG69" s="452"/>
      <c r="AH69" s="452"/>
      <c r="AI69" s="452"/>
      <c r="AJ69" s="452"/>
      <c r="AK69" s="452"/>
      <c r="AL69" s="452"/>
      <c r="AM69" s="452"/>
      <c r="AN69" s="452"/>
      <c r="AO69" s="452"/>
      <c r="AP69" s="452"/>
      <c r="AQ69" s="452"/>
      <c r="AR69" s="452"/>
      <c r="AS69" s="452"/>
      <c r="AT69" s="452"/>
      <c r="AU69" s="452"/>
      <c r="AV69" s="452"/>
      <c r="AW69" s="452"/>
      <c r="AX69" s="452"/>
      <c r="AY69" s="452"/>
      <c r="AZ69" s="452"/>
      <c r="BA69" s="452"/>
      <c r="BB69" s="452"/>
      <c r="BC69" s="452"/>
      <c r="BD69" s="452"/>
      <c r="BE69" s="452"/>
    </row>
    <row r="70" spans="1:57" ht="15" hidden="1">
      <c r="A70" s="470"/>
      <c r="B70" s="130"/>
      <c r="C70" s="130"/>
      <c r="D70" s="130"/>
      <c r="E70" s="130"/>
      <c r="F70" s="130"/>
      <c r="G70" s="131"/>
      <c r="H70" s="473" t="str">
        <f>IF(A64="нет","нет","да")</f>
        <v>нет</v>
      </c>
      <c r="I70" s="132"/>
      <c r="J70" s="471"/>
      <c r="K70" s="464"/>
      <c r="L70" s="443" t="s">
        <v>643</v>
      </c>
      <c r="M70" s="84"/>
      <c r="N70" s="462" t="s">
        <v>644</v>
      </c>
      <c r="O70" s="9"/>
      <c r="P70" s="9"/>
      <c r="R70" s="9"/>
      <c r="S70" s="404"/>
    </row>
    <row r="71" spans="1:57" ht="15">
      <c r="A71" s="709" t="s">
        <v>639</v>
      </c>
      <c r="B71" s="710"/>
      <c r="C71" s="710"/>
      <c r="D71" s="710"/>
      <c r="E71" s="710"/>
      <c r="F71" s="8"/>
      <c r="G71" s="472"/>
      <c r="H71" s="473" t="str">
        <f>IF(G71&gt;=D175,"да","нет")</f>
        <v>нет</v>
      </c>
      <c r="I71" s="474" t="s">
        <v>645</v>
      </c>
      <c r="J71" s="143"/>
      <c r="L71" s="443" t="s">
        <v>646</v>
      </c>
      <c r="M71" s="84"/>
      <c r="N71" s="462" t="s">
        <v>634</v>
      </c>
      <c r="O71" s="9"/>
      <c r="P71" s="9"/>
      <c r="R71" s="9"/>
      <c r="S71" s="404"/>
      <c r="T71" s="9"/>
    </row>
    <row r="72" spans="1:57" ht="4.5" customHeight="1">
      <c r="A72" s="475"/>
      <c r="B72" s="8"/>
      <c r="C72" s="8"/>
      <c r="D72" s="63"/>
      <c r="E72" s="63"/>
      <c r="F72" s="63"/>
      <c r="G72" s="8"/>
      <c r="H72" s="63"/>
      <c r="I72" s="63"/>
      <c r="J72" s="476"/>
      <c r="S72" s="404"/>
      <c r="T72" s="9"/>
    </row>
    <row r="73" spans="1:57" ht="15">
      <c r="A73" s="120" t="s">
        <v>447</v>
      </c>
      <c r="B73" s="63"/>
      <c r="C73" s="63"/>
      <c r="D73" s="63"/>
      <c r="E73" s="63"/>
      <c r="F73" s="8"/>
      <c r="G73" s="618" t="s">
        <v>372</v>
      </c>
      <c r="H73" s="618"/>
      <c r="I73" s="133" t="s">
        <v>448</v>
      </c>
      <c r="J73" s="134">
        <v>2009</v>
      </c>
      <c r="L73" s="8"/>
      <c r="M73" s="84"/>
      <c r="N73" s="136"/>
      <c r="O73" s="9"/>
      <c r="P73" s="9"/>
      <c r="Q73" s="9"/>
      <c r="R73" s="9"/>
      <c r="S73" s="404"/>
      <c r="T73" s="9"/>
    </row>
    <row r="74" spans="1:57" ht="15" customHeight="1">
      <c r="A74" s="606" t="s">
        <v>449</v>
      </c>
      <c r="B74" s="607"/>
      <c r="C74" s="607"/>
      <c r="D74" s="607"/>
      <c r="E74" s="607"/>
      <c r="F74" s="607"/>
      <c r="G74" s="618" t="s">
        <v>372</v>
      </c>
      <c r="H74" s="618"/>
      <c r="I74" s="133" t="s">
        <v>450</v>
      </c>
      <c r="J74" s="137"/>
      <c r="L74" s="8"/>
      <c r="M74" s="84"/>
      <c r="N74" s="138">
        <v>0</v>
      </c>
      <c r="O74" s="9"/>
      <c r="P74" s="9"/>
      <c r="Q74" s="9"/>
      <c r="R74" s="9"/>
      <c r="S74" s="404"/>
      <c r="T74" s="9"/>
    </row>
    <row r="75" spans="1:57" ht="15">
      <c r="A75" s="606"/>
      <c r="B75" s="607"/>
      <c r="C75" s="607"/>
      <c r="D75" s="607"/>
      <c r="E75" s="607"/>
      <c r="F75" s="607"/>
      <c r="G75" s="63"/>
      <c r="H75" s="63"/>
      <c r="I75" s="133"/>
      <c r="J75" s="139"/>
      <c r="L75" s="8"/>
      <c r="M75" s="84"/>
      <c r="N75" s="138"/>
      <c r="O75" s="9"/>
      <c r="P75" s="9"/>
      <c r="Q75" s="9"/>
      <c r="R75" s="9"/>
      <c r="S75" s="404"/>
      <c r="T75" s="9"/>
    </row>
    <row r="76" spans="1:57" ht="2.25" customHeight="1">
      <c r="A76" s="120"/>
      <c r="B76" s="63"/>
      <c r="C76" s="63"/>
      <c r="D76" s="63"/>
      <c r="E76" s="63"/>
      <c r="F76" s="8"/>
      <c r="G76" s="63"/>
      <c r="H76" s="63"/>
      <c r="I76" s="35"/>
      <c r="J76" s="139"/>
      <c r="L76" s="8"/>
      <c r="M76" s="84"/>
      <c r="N76" s="136"/>
      <c r="O76" s="9"/>
      <c r="P76" s="9"/>
      <c r="Q76" s="9"/>
      <c r="R76" s="9"/>
      <c r="S76" s="404"/>
      <c r="T76" s="9"/>
    </row>
    <row r="77" spans="1:57" ht="15">
      <c r="A77" s="120" t="s">
        <v>451</v>
      </c>
      <c r="B77" s="63"/>
      <c r="C77" s="63"/>
      <c r="D77" s="63"/>
      <c r="E77" s="63"/>
      <c r="F77" s="8"/>
      <c r="G77" s="618" t="s">
        <v>372</v>
      </c>
      <c r="H77" s="618"/>
      <c r="I77" s="133"/>
      <c r="J77" s="139"/>
      <c r="L77" s="8"/>
      <c r="M77" s="84"/>
      <c r="N77" s="138">
        <v>0</v>
      </c>
      <c r="O77" s="9"/>
      <c r="P77" s="9"/>
      <c r="Q77" s="9"/>
      <c r="R77" s="9"/>
      <c r="S77" s="404"/>
      <c r="T77" s="9"/>
    </row>
    <row r="78" spans="1:57" ht="15">
      <c r="A78" s="120" t="s">
        <v>452</v>
      </c>
      <c r="B78" s="63"/>
      <c r="C78" s="63"/>
      <c r="D78" s="63"/>
      <c r="E78" s="63"/>
      <c r="F78" s="8"/>
      <c r="G78" s="618" t="s">
        <v>372</v>
      </c>
      <c r="H78" s="618"/>
      <c r="I78" s="133" t="s">
        <v>453</v>
      </c>
      <c r="J78" s="134"/>
      <c r="L78" s="8"/>
      <c r="M78" s="84"/>
      <c r="N78" s="138">
        <v>0</v>
      </c>
      <c r="O78" s="9"/>
      <c r="P78" s="9"/>
      <c r="Q78" s="9"/>
      <c r="R78" s="9"/>
      <c r="S78" s="404"/>
      <c r="T78" s="9"/>
    </row>
    <row r="79" spans="1:57" ht="15" hidden="1">
      <c r="A79" s="140" t="s">
        <v>454</v>
      </c>
      <c r="B79" s="141" t="s">
        <v>455</v>
      </c>
      <c r="C79" s="8"/>
      <c r="D79" s="8"/>
      <c r="E79" s="8"/>
      <c r="F79" s="142" t="str">
        <f>IF(COUNTIF(G70:H78,"да"),"нет","да")</f>
        <v>да</v>
      </c>
      <c r="G79" s="8"/>
      <c r="H79" s="8"/>
      <c r="I79" s="8"/>
      <c r="J79" s="143"/>
      <c r="K79" s="186" t="s">
        <v>656</v>
      </c>
      <c r="M79" s="84"/>
      <c r="N79" s="144"/>
      <c r="O79" s="8"/>
      <c r="S79" s="404"/>
    </row>
    <row r="80" spans="1:57" hidden="1">
      <c r="A80" s="615" t="str">
        <f>IF(вывод1="да",_72ч,"")</f>
        <v>В течение одного года пройти обучение по программе повышения квалификации.</v>
      </c>
      <c r="B80" s="616"/>
      <c r="C80" s="616"/>
      <c r="D80" s="616"/>
      <c r="E80" s="616"/>
      <c r="F80" s="616"/>
      <c r="G80" s="616"/>
      <c r="H80" s="616"/>
      <c r="I80" s="616"/>
      <c r="J80" s="617"/>
      <c r="K80" s="153"/>
      <c r="M80" s="84"/>
      <c r="N80" s="144"/>
      <c r="O80" s="8"/>
      <c r="S80" s="404"/>
    </row>
    <row r="81" spans="1:20" hidden="1">
      <c r="A81" s="615"/>
      <c r="B81" s="616"/>
      <c r="C81" s="616"/>
      <c r="D81" s="616"/>
      <c r="E81" s="616"/>
      <c r="F81" s="616"/>
      <c r="G81" s="616"/>
      <c r="H81" s="616"/>
      <c r="I81" s="616"/>
      <c r="J81" s="617"/>
      <c r="K81" s="153"/>
      <c r="M81" s="84"/>
      <c r="N81" s="144"/>
      <c r="O81" s="8"/>
      <c r="S81" s="404"/>
    </row>
    <row r="82" spans="1:20" s="92" customFormat="1" ht="6" customHeight="1">
      <c r="A82" s="120"/>
      <c r="B82" s="63"/>
      <c r="C82" s="63"/>
      <c r="D82" s="63"/>
      <c r="E82" s="63"/>
      <c r="F82" s="63"/>
      <c r="G82" s="63"/>
      <c r="H82" s="63"/>
      <c r="I82" s="35"/>
      <c r="J82" s="139"/>
      <c r="K82" s="521"/>
      <c r="M82" s="145"/>
      <c r="N82" s="146"/>
      <c r="O82" s="147"/>
      <c r="S82" s="404"/>
    </row>
    <row r="83" spans="1:20" ht="15">
      <c r="A83" s="604" t="s">
        <v>456</v>
      </c>
      <c r="B83" s="605"/>
      <c r="C83" s="605"/>
      <c r="D83" s="605"/>
      <c r="E83" s="605"/>
      <c r="F83" s="605"/>
      <c r="G83" s="605"/>
      <c r="H83" s="605"/>
      <c r="I83" s="605"/>
      <c r="J83" s="148"/>
      <c r="K83" s="522" t="s">
        <v>657</v>
      </c>
      <c r="M83" s="84"/>
      <c r="N83" s="146"/>
      <c r="O83" s="147"/>
      <c r="P83" s="92"/>
      <c r="Q83" s="92"/>
      <c r="R83" s="92"/>
      <c r="S83" s="404"/>
      <c r="T83" s="92"/>
    </row>
    <row r="84" spans="1:20" ht="5.25" customHeight="1">
      <c r="A84" s="149"/>
      <c r="B84" s="150"/>
      <c r="C84" s="150"/>
      <c r="D84" s="150"/>
      <c r="E84" s="150"/>
      <c r="F84" s="150"/>
      <c r="G84" s="150"/>
      <c r="H84" s="150"/>
      <c r="I84" s="150"/>
      <c r="J84" s="151"/>
      <c r="K84" s="513"/>
      <c r="M84" s="84"/>
      <c r="N84" s="146"/>
      <c r="O84" s="147"/>
      <c r="P84" s="92"/>
      <c r="Q84" s="92"/>
      <c r="R84" s="92"/>
      <c r="S84" s="404"/>
      <c r="T84" s="92"/>
    </row>
    <row r="85" spans="1:20" ht="15" customHeight="1">
      <c r="A85" s="606" t="s">
        <v>457</v>
      </c>
      <c r="B85" s="607"/>
      <c r="C85" s="607"/>
      <c r="D85" s="607"/>
      <c r="E85" s="607"/>
      <c r="F85" s="607"/>
      <c r="G85" s="607"/>
      <c r="H85" s="607"/>
      <c r="I85" s="8"/>
      <c r="J85" s="143"/>
      <c r="K85" s="513"/>
      <c r="N85" s="144"/>
      <c r="O85" s="8"/>
      <c r="S85" s="404"/>
    </row>
    <row r="86" spans="1:20" ht="15.75">
      <c r="A86" s="606"/>
      <c r="B86" s="607"/>
      <c r="C86" s="607"/>
      <c r="D86" s="607"/>
      <c r="E86" s="607"/>
      <c r="F86" s="607"/>
      <c r="G86" s="607"/>
      <c r="H86" s="607"/>
      <c r="I86" s="119" t="s">
        <v>372</v>
      </c>
      <c r="J86" s="152" t="str">
        <f>IF(OR(G73="да",G74="да"),"да",рек2)</f>
        <v>нет</v>
      </c>
      <c r="K86" s="186" t="s">
        <v>658</v>
      </c>
      <c r="M86" s="153"/>
      <c r="S86" s="404"/>
    </row>
    <row r="87" spans="1:20" ht="19.5" customHeight="1">
      <c r="A87" s="606"/>
      <c r="B87" s="607"/>
      <c r="C87" s="607"/>
      <c r="D87" s="607"/>
      <c r="E87" s="607"/>
      <c r="F87" s="607"/>
      <c r="G87" s="607"/>
      <c r="H87" s="607"/>
      <c r="I87" s="121"/>
      <c r="J87" s="154"/>
      <c r="K87" s="153"/>
      <c r="S87" s="404"/>
    </row>
    <row r="88" spans="1:20" ht="15" customHeight="1">
      <c r="A88" s="606" t="s">
        <v>458</v>
      </c>
      <c r="B88" s="607"/>
      <c r="C88" s="607"/>
      <c r="D88" s="607"/>
      <c r="E88" s="607"/>
      <c r="F88" s="607"/>
      <c r="G88" s="607"/>
      <c r="H88" s="607"/>
      <c r="I88" s="8"/>
      <c r="J88" s="143"/>
      <c r="K88" s="153"/>
      <c r="S88" s="404"/>
      <c r="T88" s="8"/>
    </row>
    <row r="89" spans="1:20" ht="15">
      <c r="A89" s="606"/>
      <c r="B89" s="607"/>
      <c r="C89" s="607"/>
      <c r="D89" s="607"/>
      <c r="E89" s="607"/>
      <c r="F89" s="607"/>
      <c r="G89" s="607"/>
      <c r="H89" s="607"/>
      <c r="I89" s="119" t="s">
        <v>372</v>
      </c>
      <c r="J89" s="139"/>
      <c r="K89" s="186" t="s">
        <v>659</v>
      </c>
      <c r="S89" s="404"/>
      <c r="T89" s="8"/>
    </row>
    <row r="90" spans="1:20" ht="15" hidden="1">
      <c r="A90" s="140" t="s">
        <v>454</v>
      </c>
      <c r="B90" s="141" t="s">
        <v>459</v>
      </c>
      <c r="C90" s="8"/>
      <c r="D90" s="8"/>
      <c r="E90" s="8"/>
      <c r="F90" s="142" t="str">
        <f>IF(AND(J86="нет",рек3="нет"),"да","нет")</f>
        <v>да</v>
      </c>
      <c r="G90" s="8"/>
      <c r="H90" s="8"/>
      <c r="I90" s="8"/>
      <c r="J90" s="143"/>
      <c r="K90" s="147"/>
      <c r="L90" s="153"/>
      <c r="M90" s="155"/>
      <c r="S90" s="404"/>
      <c r="T90" s="8"/>
    </row>
    <row r="91" spans="1:20" ht="12.75" hidden="1" customHeight="1">
      <c r="A91" s="615" t="str">
        <f>IF(AND(J86="нет",рек3="нет"),_дпо,"")</f>
        <v xml:space="preserve">Получить  дополнительное профессиональное образование по направлению подготовки "Образование и педагогика". </v>
      </c>
      <c r="B91" s="616"/>
      <c r="C91" s="616"/>
      <c r="D91" s="616"/>
      <c r="E91" s="616"/>
      <c r="F91" s="616"/>
      <c r="G91" s="616"/>
      <c r="H91" s="616"/>
      <c r="I91" s="616"/>
      <c r="J91" s="617"/>
      <c r="K91" s="186" t="s">
        <v>660</v>
      </c>
      <c r="M91" s="155"/>
      <c r="S91" s="404"/>
      <c r="T91" s="8"/>
    </row>
    <row r="92" spans="1:20" ht="12.75" hidden="1" customHeight="1">
      <c r="A92" s="615" t="str">
        <f>IF(рек3="нет",_рек3,"")</f>
        <v/>
      </c>
      <c r="B92" s="616"/>
      <c r="C92" s="616"/>
      <c r="D92" s="616"/>
      <c r="E92" s="616"/>
      <c r="F92" s="616"/>
      <c r="G92" s="616"/>
      <c r="H92" s="616"/>
      <c r="I92" s="616"/>
      <c r="J92" s="617"/>
      <c r="K92" s="186" t="s">
        <v>661</v>
      </c>
      <c r="M92" s="155"/>
      <c r="S92" s="404"/>
      <c r="T92" s="8"/>
    </row>
    <row r="93" spans="1:20" ht="3.75" customHeight="1">
      <c r="A93" s="135"/>
      <c r="B93" s="153"/>
      <c r="C93" s="8"/>
      <c r="D93" s="8"/>
      <c r="E93" s="8"/>
      <c r="F93" s="156"/>
      <c r="G93" s="8"/>
      <c r="H93" s="8"/>
      <c r="I93" s="8"/>
      <c r="J93" s="143"/>
      <c r="K93" s="513"/>
      <c r="L93" s="153"/>
      <c r="M93" s="157"/>
      <c r="N93" s="144"/>
      <c r="O93" s="8"/>
      <c r="P93" s="8"/>
      <c r="Q93" s="8"/>
      <c r="R93" s="8"/>
      <c r="S93" s="404"/>
      <c r="T93" s="8"/>
    </row>
    <row r="94" spans="1:20" ht="15">
      <c r="A94" s="620" t="s">
        <v>343</v>
      </c>
      <c r="B94" s="605"/>
      <c r="C94" s="605"/>
      <c r="D94" s="605"/>
      <c r="E94" s="605"/>
      <c r="F94" s="605"/>
      <c r="G94" s="605"/>
      <c r="H94" s="605"/>
      <c r="I94" s="605"/>
      <c r="J94" s="128"/>
      <c r="K94" s="513"/>
      <c r="L94" s="153"/>
      <c r="M94" s="136"/>
      <c r="N94" s="144"/>
      <c r="O94" s="8"/>
      <c r="P94" s="8"/>
      <c r="Q94" s="8"/>
      <c r="R94" s="8"/>
      <c r="S94" s="404"/>
      <c r="T94" s="8"/>
    </row>
    <row r="95" spans="1:20" s="92" customFormat="1" ht="6.75" customHeight="1">
      <c r="A95" s="129"/>
      <c r="B95" s="95"/>
      <c r="C95" s="95"/>
      <c r="D95" s="95"/>
      <c r="E95" s="95"/>
      <c r="F95" s="95"/>
      <c r="G95" s="95"/>
      <c r="H95" s="95"/>
      <c r="I95" s="95"/>
      <c r="J95" s="154"/>
      <c r="K95" s="513"/>
      <c r="L95" s="98"/>
      <c r="M95" s="99"/>
      <c r="N95" s="100"/>
      <c r="R95" s="147"/>
      <c r="S95" s="404"/>
      <c r="T95" s="147"/>
    </row>
    <row r="96" spans="1:20" s="92" customFormat="1" ht="15">
      <c r="A96" s="159" t="s">
        <v>422</v>
      </c>
      <c r="B96" s="95"/>
      <c r="C96" s="95"/>
      <c r="D96" s="95"/>
      <c r="E96" s="95"/>
      <c r="F96" s="88">
        <v>2</v>
      </c>
      <c r="G96" s="95"/>
      <c r="H96" s="95"/>
      <c r="I96" s="95"/>
      <c r="J96" s="154"/>
      <c r="K96" s="513"/>
      <c r="L96" s="98"/>
      <c r="M96" s="99"/>
      <c r="N96" s="100"/>
      <c r="R96" s="147"/>
      <c r="S96" s="404"/>
      <c r="T96" s="147"/>
    </row>
    <row r="97" spans="1:20" ht="6.75" customHeight="1">
      <c r="A97" s="160"/>
      <c r="B97" s="9"/>
      <c r="C97" s="9"/>
      <c r="D97" s="9"/>
      <c r="E97" s="9"/>
      <c r="F97" s="9"/>
      <c r="G97" s="9"/>
      <c r="H97" s="9"/>
      <c r="I97" s="9"/>
      <c r="J97" s="161"/>
      <c r="K97" s="513"/>
      <c r="R97" s="8"/>
      <c r="S97" s="404"/>
      <c r="T97" s="8"/>
    </row>
    <row r="98" spans="1:20" ht="15">
      <c r="A98" s="162" t="s">
        <v>332</v>
      </c>
      <c r="B98" s="9"/>
      <c r="C98" s="670"/>
      <c r="D98" s="670"/>
      <c r="E98" s="670"/>
      <c r="F98" s="670"/>
      <c r="G98" s="670"/>
      <c r="H98" s="670"/>
      <c r="I98" s="670"/>
      <c r="J98" s="163"/>
      <c r="K98" s="513"/>
      <c r="L98" s="77" t="str">
        <f>IF(LEN(M98)&gt;40,N98,M98)</f>
        <v/>
      </c>
      <c r="M98" s="75" t="str">
        <f>PROPER(TRIM(C98))</f>
        <v/>
      </c>
      <c r="N98" s="78" t="str">
        <f>IF(M98="","",LEFT(M98,(FIND(" ",M98)+1))&amp;"."&amp;MID(M98,FIND(" ",M98,FIND(" ",M98)+1)+1,1)&amp;".")</f>
        <v/>
      </c>
      <c r="R98" s="8"/>
      <c r="S98" s="404"/>
      <c r="T98" s="8"/>
    </row>
    <row r="99" spans="1:20" ht="18">
      <c r="A99" s="608" t="s">
        <v>607</v>
      </c>
      <c r="B99" s="9"/>
      <c r="C99" s="601" t="s">
        <v>92</v>
      </c>
      <c r="D99" s="601"/>
      <c r="E99" s="601"/>
      <c r="F99" s="601"/>
      <c r="G99" s="601"/>
      <c r="H99" s="601"/>
      <c r="I99" s="122"/>
      <c r="J99" s="164"/>
      <c r="K99" s="513"/>
      <c r="L99" s="77"/>
      <c r="R99" s="8"/>
      <c r="S99" s="404"/>
      <c r="T99" s="8"/>
    </row>
    <row r="100" spans="1:20" ht="15">
      <c r="A100" s="608"/>
      <c r="B100" s="118" t="s">
        <v>419</v>
      </c>
      <c r="C100" s="670"/>
      <c r="D100" s="670"/>
      <c r="E100" s="670"/>
      <c r="F100" s="670"/>
      <c r="G100" s="670"/>
      <c r="H100" s="670"/>
      <c r="I100" s="670"/>
      <c r="J100" s="163"/>
      <c r="K100" s="513"/>
      <c r="L100" s="77" t="str">
        <f>IF(LEN(M100)&gt;40,N100,M100)</f>
        <v/>
      </c>
      <c r="M100" s="75" t="str">
        <f>PROPER(TRIM(C100))</f>
        <v/>
      </c>
      <c r="N100" s="78" t="str">
        <f>IF(M100="","",LEFT(M100,(FIND(" ",M100)+1))&amp;"."&amp;MID(M100,FIND(" ",M100,FIND(" ",M100)+1)+1,1)&amp;".")</f>
        <v/>
      </c>
      <c r="R100" s="8"/>
      <c r="S100" s="404"/>
      <c r="T100" s="8"/>
    </row>
    <row r="101" spans="1:20" ht="18">
      <c r="A101" s="165"/>
      <c r="B101" s="118"/>
      <c r="C101" s="601" t="s">
        <v>335</v>
      </c>
      <c r="D101" s="601"/>
      <c r="E101" s="601"/>
      <c r="F101" s="601"/>
      <c r="G101" s="601"/>
      <c r="H101" s="601"/>
      <c r="I101" s="122"/>
      <c r="J101" s="164"/>
      <c r="K101" s="513"/>
      <c r="R101" s="8"/>
      <c r="S101" s="404"/>
      <c r="T101" s="8"/>
    </row>
    <row r="102" spans="1:20" ht="15">
      <c r="A102" s="165"/>
      <c r="B102" s="118" t="str">
        <f>IF($F$96&gt;1,"2)","")</f>
        <v>2)</v>
      </c>
      <c r="C102" s="670"/>
      <c r="D102" s="670"/>
      <c r="E102" s="670"/>
      <c r="F102" s="670"/>
      <c r="G102" s="670"/>
      <c r="H102" s="670"/>
      <c r="I102" s="670"/>
      <c r="J102" s="163"/>
      <c r="K102" s="513"/>
      <c r="L102" s="77" t="str">
        <f>IF(LEN(M102)&gt;40,N102,M102)</f>
        <v/>
      </c>
      <c r="M102" s="75" t="str">
        <f>PROPER(TRIM(C102))</f>
        <v/>
      </c>
      <c r="N102" s="78" t="str">
        <f>IF(M102="","",LEFT(M102,(FIND(" ",M102)+1))&amp;"."&amp;MID(M102,FIND(" ",M102,FIND(" ",M102)+1)+1,1)&amp;".")</f>
        <v/>
      </c>
      <c r="R102" s="8"/>
      <c r="S102" s="404"/>
      <c r="T102" s="8"/>
    </row>
    <row r="103" spans="1:20" ht="18">
      <c r="A103" s="165"/>
      <c r="B103" s="118"/>
      <c r="C103" s="601" t="s">
        <v>335</v>
      </c>
      <c r="D103" s="601"/>
      <c r="E103" s="601"/>
      <c r="F103" s="601"/>
      <c r="G103" s="601"/>
      <c r="H103" s="601"/>
      <c r="I103" s="122"/>
      <c r="J103" s="164"/>
      <c r="K103" s="513"/>
      <c r="R103" s="8"/>
      <c r="S103" s="404"/>
      <c r="T103" s="8"/>
    </row>
    <row r="104" spans="1:20" ht="15" hidden="1">
      <c r="A104" s="166"/>
      <c r="B104" s="118" t="str">
        <f>IF($F$96&gt;2,"3)","")</f>
        <v/>
      </c>
      <c r="C104" s="670"/>
      <c r="D104" s="670"/>
      <c r="E104" s="670"/>
      <c r="F104" s="670"/>
      <c r="G104" s="670"/>
      <c r="H104" s="670"/>
      <c r="I104" s="670"/>
      <c r="J104" s="163"/>
      <c r="K104" s="513"/>
      <c r="L104" s="77" t="str">
        <f>IF(LEN(M104)&gt;40,N104,M104)</f>
        <v/>
      </c>
      <c r="M104" s="75" t="str">
        <f>PROPER(TRIM(C104))</f>
        <v/>
      </c>
      <c r="N104" s="78" t="str">
        <f>IF(M104="","",LEFT(M104,(FIND(" ",M104)+1))&amp;"."&amp;MID(M104,FIND(" ",M104,FIND(" ",M104)+1)+1,1)&amp;".")</f>
        <v/>
      </c>
      <c r="R104" s="8"/>
      <c r="S104" s="404"/>
      <c r="T104" s="8"/>
    </row>
    <row r="105" spans="1:20" ht="18" hidden="1">
      <c r="A105" s="166"/>
      <c r="B105" s="58"/>
      <c r="C105" s="601" t="s">
        <v>335</v>
      </c>
      <c r="D105" s="601"/>
      <c r="E105" s="601"/>
      <c r="F105" s="601"/>
      <c r="G105" s="601"/>
      <c r="H105" s="601"/>
      <c r="I105" s="122"/>
      <c r="J105" s="164"/>
      <c r="K105" s="513"/>
      <c r="R105" s="8"/>
      <c r="S105" s="404"/>
      <c r="T105" s="8"/>
    </row>
    <row r="106" spans="1:20" ht="2.25" customHeight="1">
      <c r="A106" s="135"/>
      <c r="B106" s="8"/>
      <c r="C106" s="8"/>
      <c r="D106" s="8"/>
      <c r="E106" s="8"/>
      <c r="F106" s="8"/>
      <c r="G106" s="8"/>
      <c r="H106" s="8"/>
      <c r="I106" s="8"/>
      <c r="J106" s="158"/>
      <c r="K106" s="513"/>
      <c r="R106" s="8"/>
      <c r="S106" s="404"/>
      <c r="T106" s="8"/>
    </row>
    <row r="107" spans="1:20" ht="15.75">
      <c r="A107" s="167" t="s">
        <v>341</v>
      </c>
      <c r="B107" s="54" t="s">
        <v>342</v>
      </c>
      <c r="C107" s="89">
        <v>1</v>
      </c>
      <c r="D107" s="48" t="s">
        <v>298</v>
      </c>
      <c r="E107" s="89" t="s">
        <v>662</v>
      </c>
      <c r="F107" s="55"/>
      <c r="G107" s="56">
        <v>20</v>
      </c>
      <c r="H107" s="90">
        <v>16</v>
      </c>
      <c r="I107" s="123" t="s">
        <v>299</v>
      </c>
      <c r="J107" s="168"/>
      <c r="K107" s="513"/>
      <c r="R107" s="8"/>
      <c r="S107" s="404"/>
      <c r="T107" s="8"/>
    </row>
    <row r="108" spans="1:20" ht="3.75" customHeight="1">
      <c r="A108" s="169"/>
      <c r="B108" s="170"/>
      <c r="C108" s="170"/>
      <c r="D108" s="170"/>
      <c r="E108" s="170"/>
      <c r="F108" s="170"/>
      <c r="G108" s="170"/>
      <c r="H108" s="170"/>
      <c r="I108" s="170"/>
      <c r="J108" s="171"/>
      <c r="K108" s="513"/>
      <c r="R108" s="8"/>
      <c r="S108" s="404"/>
      <c r="T108" s="8"/>
    </row>
    <row r="109" spans="1:20" ht="15">
      <c r="A109" s="638" t="str">
        <f>IF(F110="","","Результат экспертизы:")</f>
        <v/>
      </c>
      <c r="B109" s="639"/>
      <c r="C109" s="639"/>
      <c r="D109" s="639"/>
      <c r="E109" s="639"/>
      <c r="F109" s="639"/>
      <c r="G109" s="639"/>
      <c r="H109" s="639"/>
      <c r="I109" s="639"/>
      <c r="J109" s="403"/>
      <c r="K109" s="513"/>
      <c r="R109" s="8"/>
      <c r="S109" s="404"/>
      <c r="T109" s="8"/>
    </row>
    <row r="110" spans="1:20" ht="27" customHeight="1">
      <c r="A110" s="405"/>
      <c r="B110" s="406"/>
      <c r="C110" s="406"/>
      <c r="D110" s="406"/>
      <c r="E110" s="407" t="str">
        <f>IF(F110="","","Всего набрано аттестуемым педагогическим работником  ")</f>
        <v/>
      </c>
      <c r="F110" s="408" t="str">
        <f>ЭЗ!Всего</f>
        <v/>
      </c>
      <c r="G110" s="409" t="str">
        <f>IF(F110="","","баллов.")</f>
        <v/>
      </c>
      <c r="H110" s="406"/>
      <c r="I110" s="409" t="str">
        <f>IF(F110="","","(мин. П-"&amp;ЭЗ!порог_п&amp;", В-"&amp;ЭЗ!порог_в&amp;")")</f>
        <v/>
      </c>
      <c r="J110" s="410"/>
      <c r="K110" s="513"/>
      <c r="R110" s="8"/>
      <c r="S110" s="404"/>
      <c r="T110" s="8"/>
    </row>
    <row r="111" spans="1:20" ht="3.75" customHeight="1">
      <c r="A111" s="405"/>
      <c r="B111" s="406"/>
      <c r="C111" s="406"/>
      <c r="D111" s="406"/>
      <c r="E111" s="411"/>
      <c r="F111" s="412"/>
      <c r="G111" s="406"/>
      <c r="H111" s="406"/>
      <c r="I111" s="406"/>
      <c r="J111" s="410"/>
      <c r="K111" s="513"/>
      <c r="R111" s="8"/>
      <c r="S111" s="404"/>
      <c r="T111" s="8"/>
    </row>
    <row r="112" spans="1:20" ht="32.25" customHeight="1">
      <c r="A112" s="640" t="str">
        <f>IF(F110="","",CONCATENATE("Уровень квалификации ",ЭЗ!Q532, "   ",ЭЗ!AL532,"   требованиям, предъявляемым к заявленной ",ЭЗ!T533," квалификационной категории. "))</f>
        <v/>
      </c>
      <c r="B112" s="641"/>
      <c r="C112" s="641"/>
      <c r="D112" s="641"/>
      <c r="E112" s="641"/>
      <c r="F112" s="641"/>
      <c r="G112" s="641"/>
      <c r="H112" s="641"/>
      <c r="I112" s="641"/>
      <c r="J112" s="642"/>
      <c r="K112" s="513"/>
      <c r="R112" s="8"/>
      <c r="S112" s="404"/>
      <c r="T112" s="8"/>
    </row>
    <row r="113" spans="1:20" ht="34.5" customHeight="1">
      <c r="A113" s="643" t="str">
        <f>IF(F110="","","Рекомендации:   "&amp;рек_итог)</f>
        <v/>
      </c>
      <c r="B113" s="644"/>
      <c r="C113" s="644"/>
      <c r="D113" s="644"/>
      <c r="E113" s="644"/>
      <c r="F113" s="644"/>
      <c r="G113" s="644"/>
      <c r="H113" s="644"/>
      <c r="I113" s="644"/>
      <c r="J113" s="645"/>
      <c r="K113" s="513"/>
      <c r="R113" s="8"/>
      <c r="S113" s="404"/>
      <c r="T113" s="8"/>
    </row>
    <row r="114" spans="1:20" ht="4.5" customHeight="1">
      <c r="A114" s="169"/>
      <c r="B114" s="170"/>
      <c r="C114" s="170"/>
      <c r="D114" s="170"/>
      <c r="E114" s="170"/>
      <c r="F114" s="170"/>
      <c r="G114" s="170"/>
      <c r="H114" s="170"/>
      <c r="I114" s="170"/>
      <c r="J114" s="171"/>
      <c r="K114" s="513"/>
      <c r="R114" s="8"/>
      <c r="S114" s="404"/>
      <c r="T114" s="8"/>
    </row>
    <row r="115" spans="1:20" ht="15.75" customHeight="1">
      <c r="A115" s="609" t="str">
        <f>IF(ЭЗ!A576&lt;12,"Введите данные в ячейки, выделенные голубым и зеленым цветом","Все данные введены. Перейдите на лист ЭЗ")</f>
        <v>Введите данные в ячейки, выделенные голубым и зеленым цветом</v>
      </c>
      <c r="B115" s="610"/>
      <c r="C115" s="610"/>
      <c r="D115" s="610"/>
      <c r="E115" s="610"/>
      <c r="F115" s="610"/>
      <c r="G115" s="610"/>
      <c r="H115" s="610"/>
      <c r="I115" s="610"/>
      <c r="J115" s="611"/>
      <c r="K115" s="513"/>
      <c r="R115" s="8"/>
      <c r="S115" s="404"/>
      <c r="T115" s="8"/>
    </row>
    <row r="116" spans="1:20" ht="12.75" customHeight="1">
      <c r="A116" s="612"/>
      <c r="B116" s="613"/>
      <c r="C116" s="613"/>
      <c r="D116" s="613"/>
      <c r="E116" s="613"/>
      <c r="F116" s="613"/>
      <c r="G116" s="613"/>
      <c r="H116" s="613"/>
      <c r="I116" s="613"/>
      <c r="J116" s="614"/>
      <c r="K116" s="513"/>
      <c r="R116" s="8"/>
      <c r="S116" s="404"/>
      <c r="T116" s="8"/>
    </row>
    <row r="117" spans="1:20" ht="12.75" hidden="1" customHeight="1">
      <c r="A117" s="135"/>
      <c r="B117" s="126">
        <v>1</v>
      </c>
      <c r="C117" s="126">
        <v>2</v>
      </c>
      <c r="D117" s="126">
        <v>3</v>
      </c>
      <c r="E117" s="126">
        <v>4</v>
      </c>
      <c r="F117" s="126">
        <v>5</v>
      </c>
      <c r="G117" s="126">
        <v>6</v>
      </c>
      <c r="H117" s="126">
        <v>7</v>
      </c>
      <c r="I117" s="8"/>
      <c r="J117" s="143"/>
      <c r="K117" s="513"/>
      <c r="R117" s="8"/>
      <c r="S117" s="404"/>
      <c r="T117" s="8"/>
    </row>
    <row r="118" spans="1:20" ht="15.75" hidden="1" customHeight="1">
      <c r="A118" s="135">
        <v>1</v>
      </c>
      <c r="B118" s="59" t="s">
        <v>257</v>
      </c>
      <c r="C118" s="60" t="s">
        <v>269</v>
      </c>
      <c r="D118" s="61" t="s">
        <v>270</v>
      </c>
      <c r="E118" s="60" t="s">
        <v>277</v>
      </c>
      <c r="F118" s="59" t="s">
        <v>285</v>
      </c>
      <c r="G118" s="60" t="s">
        <v>289</v>
      </c>
      <c r="H118" s="59" t="s">
        <v>297</v>
      </c>
      <c r="I118" s="8"/>
      <c r="J118" s="143"/>
      <c r="K118" s="513"/>
      <c r="R118" s="8"/>
      <c r="S118" s="404"/>
      <c r="T118" s="8"/>
    </row>
    <row r="119" spans="1:20" ht="15.75" hidden="1" customHeight="1">
      <c r="A119" s="135">
        <v>2</v>
      </c>
      <c r="B119" s="59" t="s">
        <v>243</v>
      </c>
      <c r="C119" s="60" t="s">
        <v>264</v>
      </c>
      <c r="D119" s="61" t="s">
        <v>271</v>
      </c>
      <c r="E119" s="60" t="s">
        <v>279</v>
      </c>
      <c r="F119" s="59" t="s">
        <v>283</v>
      </c>
      <c r="G119" s="60" t="s">
        <v>290</v>
      </c>
      <c r="H119" s="416" t="s">
        <v>612</v>
      </c>
      <c r="I119" s="8"/>
      <c r="J119" s="143"/>
      <c r="K119" s="513"/>
      <c r="R119" s="8"/>
      <c r="S119" s="404"/>
      <c r="T119" s="8"/>
    </row>
    <row r="120" spans="1:20" ht="15.75" hidden="1" customHeight="1">
      <c r="A120" s="135">
        <v>3</v>
      </c>
      <c r="B120" s="59" t="s">
        <v>258</v>
      </c>
      <c r="C120" s="60" t="s">
        <v>267</v>
      </c>
      <c r="D120" s="61" t="s">
        <v>272</v>
      </c>
      <c r="E120" s="60" t="s">
        <v>278</v>
      </c>
      <c r="F120" s="59" t="s">
        <v>284</v>
      </c>
      <c r="G120" s="60" t="s">
        <v>288</v>
      </c>
      <c r="H120" s="59" t="s">
        <v>296</v>
      </c>
      <c r="I120" s="8"/>
      <c r="J120" s="143"/>
      <c r="K120" s="513"/>
      <c r="R120" s="8"/>
      <c r="S120" s="404"/>
      <c r="T120" s="8"/>
    </row>
    <row r="121" spans="1:20" ht="15.75" hidden="1" customHeight="1">
      <c r="A121" s="135">
        <v>4</v>
      </c>
      <c r="B121" s="59" t="s">
        <v>263</v>
      </c>
      <c r="C121" s="60" t="s">
        <v>266</v>
      </c>
      <c r="D121" s="61" t="s">
        <v>273</v>
      </c>
      <c r="E121" s="60" t="s">
        <v>280</v>
      </c>
      <c r="F121" s="59" t="s">
        <v>235</v>
      </c>
      <c r="G121" s="60" t="s">
        <v>291</v>
      </c>
      <c r="H121" s="416" t="s">
        <v>613</v>
      </c>
      <c r="I121" s="8"/>
      <c r="J121" s="143"/>
      <c r="K121" s="513"/>
      <c r="R121" s="8"/>
      <c r="S121" s="404"/>
      <c r="T121" s="8"/>
    </row>
    <row r="122" spans="1:20" ht="15.75" hidden="1" customHeight="1">
      <c r="A122" s="135">
        <v>5</v>
      </c>
      <c r="B122" s="59" t="s">
        <v>245</v>
      </c>
      <c r="C122" s="60" t="s">
        <v>439</v>
      </c>
      <c r="D122" s="61" t="s">
        <v>274</v>
      </c>
      <c r="E122" s="60" t="s">
        <v>281</v>
      </c>
      <c r="F122" s="59" t="s">
        <v>237</v>
      </c>
      <c r="G122" s="60" t="s">
        <v>295</v>
      </c>
      <c r="H122" s="59" t="s">
        <v>236</v>
      </c>
      <c r="I122" s="8"/>
      <c r="J122" s="143"/>
      <c r="K122" s="513"/>
      <c r="R122" s="8"/>
      <c r="S122" s="404"/>
      <c r="T122" s="8"/>
    </row>
    <row r="123" spans="1:20" ht="15.75" hidden="1" customHeight="1">
      <c r="A123" s="135">
        <v>6</v>
      </c>
      <c r="B123" s="59" t="s">
        <v>259</v>
      </c>
      <c r="C123" s="60" t="s">
        <v>265</v>
      </c>
      <c r="D123" s="61" t="s">
        <v>275</v>
      </c>
      <c r="E123" s="417" t="s">
        <v>614</v>
      </c>
      <c r="F123" s="59" t="s">
        <v>286</v>
      </c>
      <c r="G123" s="60" t="s">
        <v>292</v>
      </c>
      <c r="H123" s="59" t="s">
        <v>239</v>
      </c>
      <c r="I123" s="8"/>
      <c r="J123" s="143"/>
      <c r="K123" s="513"/>
      <c r="R123" s="8"/>
      <c r="S123" s="404"/>
      <c r="T123" s="8"/>
    </row>
    <row r="124" spans="1:20" ht="15.75" hidden="1" customHeight="1">
      <c r="A124" s="135">
        <v>7</v>
      </c>
      <c r="B124" s="59" t="s">
        <v>260</v>
      </c>
      <c r="C124" s="60" t="s">
        <v>238</v>
      </c>
      <c r="D124" s="61" t="s">
        <v>240</v>
      </c>
      <c r="E124" s="60" t="s">
        <v>248</v>
      </c>
      <c r="F124" s="59" t="s">
        <v>251</v>
      </c>
      <c r="G124" s="60" t="s">
        <v>293</v>
      </c>
      <c r="H124" s="416" t="s">
        <v>615</v>
      </c>
      <c r="I124" s="8"/>
      <c r="J124" s="143"/>
      <c r="K124" s="513"/>
      <c r="R124" s="8"/>
      <c r="S124" s="404"/>
      <c r="T124" s="8"/>
    </row>
    <row r="125" spans="1:20" ht="15.75" hidden="1" customHeight="1">
      <c r="A125" s="135">
        <v>8</v>
      </c>
      <c r="B125" s="59" t="s">
        <v>261</v>
      </c>
      <c r="C125" s="60" t="s">
        <v>241</v>
      </c>
      <c r="D125" s="61" t="s">
        <v>246</v>
      </c>
      <c r="E125" s="60" t="s">
        <v>249</v>
      </c>
      <c r="F125" s="59" t="s">
        <v>253</v>
      </c>
      <c r="G125" s="60" t="s">
        <v>294</v>
      </c>
      <c r="H125" s="416" t="s">
        <v>616</v>
      </c>
      <c r="I125" s="8"/>
      <c r="J125" s="143"/>
      <c r="K125" s="513"/>
      <c r="R125" s="8"/>
      <c r="S125" s="404"/>
      <c r="T125" s="8"/>
    </row>
    <row r="126" spans="1:20" ht="15.75" hidden="1" customHeight="1">
      <c r="A126" s="135">
        <v>9</v>
      </c>
      <c r="B126" s="59" t="s">
        <v>262</v>
      </c>
      <c r="C126" s="60" t="s">
        <v>268</v>
      </c>
      <c r="D126" s="61" t="s">
        <v>276</v>
      </c>
      <c r="E126" s="60" t="s">
        <v>282</v>
      </c>
      <c r="F126" s="59" t="s">
        <v>287</v>
      </c>
      <c r="G126" s="60" t="s">
        <v>250</v>
      </c>
      <c r="H126" s="59" t="s">
        <v>252</v>
      </c>
      <c r="I126" s="8"/>
      <c r="J126" s="143"/>
      <c r="K126" s="513"/>
      <c r="R126" s="8"/>
      <c r="S126" s="404"/>
      <c r="T126" s="8"/>
    </row>
    <row r="127" spans="1:20" ht="15.75" hidden="1" customHeight="1">
      <c r="A127" s="135">
        <v>10</v>
      </c>
      <c r="B127" s="418"/>
      <c r="C127" s="60" t="s">
        <v>242</v>
      </c>
      <c r="D127" s="61" t="s">
        <v>255</v>
      </c>
      <c r="E127" s="60" t="s">
        <v>256</v>
      </c>
      <c r="F127" s="82"/>
      <c r="G127" s="60" t="s">
        <v>254</v>
      </c>
      <c r="H127" s="8"/>
      <c r="I127" s="8"/>
      <c r="J127" s="143"/>
      <c r="K127" s="513"/>
      <c r="R127" s="8"/>
      <c r="S127" s="404"/>
      <c r="T127" s="8"/>
    </row>
    <row r="128" spans="1:20" ht="15.75" hidden="1" customHeight="1">
      <c r="A128" s="135">
        <v>11</v>
      </c>
      <c r="C128" s="60" t="s">
        <v>244</v>
      </c>
      <c r="D128" s="82"/>
      <c r="E128" s="419"/>
      <c r="F128" s="82"/>
      <c r="G128" s="8"/>
      <c r="H128" s="8"/>
      <c r="I128" s="8"/>
      <c r="J128" s="143"/>
      <c r="K128" s="513"/>
      <c r="R128" s="8"/>
      <c r="S128" s="404"/>
      <c r="T128" s="8"/>
    </row>
    <row r="129" spans="1:20" ht="15.75" hidden="1" customHeight="1">
      <c r="A129" s="135">
        <v>12</v>
      </c>
      <c r="B129" s="8"/>
      <c r="C129" s="60" t="s">
        <v>247</v>
      </c>
      <c r="D129" s="82"/>
      <c r="E129" s="82"/>
      <c r="F129" s="82"/>
      <c r="G129" s="60"/>
      <c r="H129" s="8"/>
      <c r="I129" s="8"/>
      <c r="J129" s="143"/>
      <c r="K129" s="513"/>
      <c r="R129" s="8"/>
      <c r="S129" s="404"/>
      <c r="T129" s="8"/>
    </row>
    <row r="130" spans="1:20" ht="15.75" hidden="1" customHeight="1">
      <c r="A130" s="135">
        <v>13</v>
      </c>
      <c r="B130" s="8"/>
      <c r="C130" s="417" t="s">
        <v>617</v>
      </c>
      <c r="D130" s="8"/>
      <c r="E130" s="8"/>
      <c r="F130" s="8"/>
      <c r="G130" s="8"/>
      <c r="H130" s="8"/>
      <c r="I130" s="8"/>
      <c r="J130" s="143"/>
      <c r="K130" s="513"/>
      <c r="R130" s="8"/>
      <c r="S130" s="404"/>
      <c r="T130" s="8"/>
    </row>
    <row r="131" spans="1:20" ht="12.75" hidden="1" customHeight="1">
      <c r="A131" s="135">
        <v>14</v>
      </c>
      <c r="B131" s="8"/>
      <c r="C131" s="82"/>
      <c r="D131" s="82"/>
      <c r="E131" s="82"/>
      <c r="F131" s="8"/>
      <c r="G131" s="8"/>
      <c r="H131" s="8"/>
      <c r="I131" s="8"/>
      <c r="J131" s="143"/>
      <c r="K131" s="513"/>
      <c r="R131" s="8"/>
      <c r="S131" s="404"/>
      <c r="T131" s="8"/>
    </row>
    <row r="132" spans="1:20" ht="12.75" hidden="1" customHeight="1">
      <c r="A132" s="135"/>
      <c r="B132" s="8"/>
      <c r="C132" s="82"/>
      <c r="D132" s="82"/>
      <c r="E132" s="82"/>
      <c r="F132" s="8"/>
      <c r="G132" s="8"/>
      <c r="H132" s="8"/>
      <c r="I132" s="8"/>
      <c r="J132" s="143"/>
      <c r="K132" s="513"/>
      <c r="R132" s="8"/>
      <c r="S132" s="404"/>
      <c r="T132" s="8"/>
    </row>
    <row r="133" spans="1:20" ht="6" customHeight="1">
      <c r="A133" s="135"/>
      <c r="B133" s="8"/>
      <c r="C133" s="82"/>
      <c r="D133" s="82"/>
      <c r="E133" s="82"/>
      <c r="F133" s="8"/>
      <c r="G133" s="8"/>
      <c r="H133" s="8"/>
      <c r="I133" s="8"/>
      <c r="J133" s="143"/>
      <c r="K133" s="513"/>
      <c r="R133" s="8"/>
      <c r="S133" s="404"/>
      <c r="T133" s="8"/>
    </row>
    <row r="134" spans="1:20" s="105" customFormat="1" ht="23.25" customHeight="1">
      <c r="A134" s="624" t="s">
        <v>424</v>
      </c>
      <c r="B134" s="625"/>
      <c r="C134" s="625"/>
      <c r="D134" s="625"/>
      <c r="E134" s="625"/>
      <c r="F134" s="625"/>
      <c r="G134" s="625"/>
      <c r="H134" s="625"/>
      <c r="I134" s="625"/>
      <c r="J134" s="626"/>
      <c r="K134" s="513"/>
      <c r="L134" s="372"/>
      <c r="M134" s="103"/>
      <c r="N134" s="104"/>
      <c r="R134" s="172"/>
      <c r="S134" s="404"/>
      <c r="T134" s="172"/>
    </row>
    <row r="135" spans="1:20" ht="42" hidden="1" customHeight="1">
      <c r="A135" s="321" t="s">
        <v>415</v>
      </c>
      <c r="B135" s="623" t="s">
        <v>417</v>
      </c>
      <c r="C135" s="623"/>
      <c r="D135" s="623" t="s">
        <v>414</v>
      </c>
      <c r="E135" s="623"/>
      <c r="F135" s="80"/>
      <c r="G135" s="80"/>
      <c r="H135" s="96" t="s">
        <v>411</v>
      </c>
      <c r="I135" s="127"/>
      <c r="J135" s="322"/>
      <c r="K135" s="513"/>
      <c r="L135" s="372"/>
      <c r="R135" s="8"/>
      <c r="S135" s="404"/>
      <c r="T135" s="8"/>
    </row>
    <row r="136" spans="1:20" ht="12.75" hidden="1" customHeight="1">
      <c r="A136" s="323"/>
      <c r="B136" s="8"/>
      <c r="C136" s="82"/>
      <c r="D136" s="93"/>
      <c r="E136" s="93"/>
      <c r="F136" s="8"/>
      <c r="G136" s="8"/>
      <c r="H136" s="96"/>
      <c r="I136" s="127"/>
      <c r="J136" s="322"/>
      <c r="K136" s="513"/>
      <c r="L136" s="372"/>
      <c r="R136" s="8"/>
      <c r="S136" s="404"/>
      <c r="T136" s="8"/>
    </row>
    <row r="137" spans="1:20" ht="12.75" hidden="1" customHeight="1">
      <c r="A137" s="324" t="s">
        <v>376</v>
      </c>
      <c r="B137" s="80"/>
      <c r="C137" s="81"/>
      <c r="D137" s="79" t="s">
        <v>379</v>
      </c>
      <c r="E137" s="79"/>
      <c r="F137" s="80"/>
      <c r="G137" s="80"/>
      <c r="H137" s="97">
        <f t="shared" ref="H137:H142" si="1">LEN(D137)</f>
        <v>11</v>
      </c>
      <c r="I137" s="127"/>
      <c r="J137" s="322"/>
      <c r="K137" s="513"/>
      <c r="L137" s="372"/>
      <c r="R137" s="8"/>
      <c r="S137" s="404"/>
      <c r="T137" s="8"/>
    </row>
    <row r="138" spans="1:20" ht="12.75" hidden="1" customHeight="1">
      <c r="A138" s="324" t="s">
        <v>391</v>
      </c>
      <c r="B138" s="80"/>
      <c r="C138" s="81"/>
      <c r="D138" s="79" t="s">
        <v>394</v>
      </c>
      <c r="E138" s="79"/>
      <c r="F138" s="80"/>
      <c r="G138" s="80"/>
      <c r="H138" s="97">
        <f t="shared" si="1"/>
        <v>15</v>
      </c>
      <c r="I138" s="127"/>
      <c r="J138" s="322"/>
      <c r="K138" s="513"/>
      <c r="L138" s="372"/>
      <c r="R138" s="8"/>
      <c r="S138" s="404"/>
      <c r="T138" s="8"/>
    </row>
    <row r="139" spans="1:20" ht="12.75" hidden="1" customHeight="1">
      <c r="A139" s="324" t="s">
        <v>378</v>
      </c>
      <c r="B139" s="80"/>
      <c r="C139" s="81"/>
      <c r="D139" s="79" t="s">
        <v>380</v>
      </c>
      <c r="E139" s="79"/>
      <c r="F139" s="80"/>
      <c r="G139" s="80"/>
      <c r="H139" s="97">
        <f t="shared" si="1"/>
        <v>11</v>
      </c>
      <c r="I139" s="127"/>
      <c r="J139" s="322"/>
      <c r="K139" s="513"/>
      <c r="L139" s="372"/>
      <c r="R139" s="8"/>
      <c r="S139" s="404"/>
      <c r="T139" s="8"/>
    </row>
    <row r="140" spans="1:20" ht="12.75" hidden="1" customHeight="1">
      <c r="A140" s="324" t="s">
        <v>397</v>
      </c>
      <c r="B140" s="80"/>
      <c r="C140" s="81"/>
      <c r="D140" s="79" t="s">
        <v>190</v>
      </c>
      <c r="E140" s="79"/>
      <c r="F140" s="80"/>
      <c r="G140" s="80"/>
      <c r="H140" s="97">
        <f t="shared" si="1"/>
        <v>20</v>
      </c>
      <c r="I140" s="127"/>
      <c r="J140" s="322"/>
      <c r="K140" s="513"/>
      <c r="L140" s="372"/>
      <c r="R140" s="8"/>
      <c r="S140" s="404"/>
      <c r="T140" s="8"/>
    </row>
    <row r="141" spans="1:20" ht="12.75" hidden="1" customHeight="1">
      <c r="A141" s="324" t="s">
        <v>398</v>
      </c>
      <c r="B141" s="80"/>
      <c r="C141" s="81"/>
      <c r="D141" s="79" t="s">
        <v>191</v>
      </c>
      <c r="E141" s="79"/>
      <c r="F141" s="80"/>
      <c r="G141" s="80"/>
      <c r="H141" s="97">
        <f t="shared" si="1"/>
        <v>28</v>
      </c>
      <c r="I141" s="127"/>
      <c r="J141" s="322"/>
      <c r="K141" s="513"/>
      <c r="L141" s="372"/>
      <c r="R141" s="8"/>
      <c r="S141" s="404"/>
      <c r="T141" s="8"/>
    </row>
    <row r="142" spans="1:20" ht="12.75" hidden="1" customHeight="1">
      <c r="A142" s="324" t="s">
        <v>188</v>
      </c>
      <c r="B142" s="80"/>
      <c r="C142" s="81"/>
      <c r="D142" s="79" t="s">
        <v>192</v>
      </c>
      <c r="E142" s="79"/>
      <c r="F142" s="80"/>
      <c r="G142" s="80"/>
      <c r="H142" s="97">
        <f t="shared" si="1"/>
        <v>29</v>
      </c>
      <c r="I142" s="127"/>
      <c r="J142" s="322"/>
      <c r="K142" s="513"/>
      <c r="L142" s="372"/>
      <c r="R142" s="8"/>
      <c r="S142" s="404"/>
      <c r="T142" s="8"/>
    </row>
    <row r="143" spans="1:20" ht="12.75" hidden="1" customHeight="1">
      <c r="A143" s="324" t="s">
        <v>399</v>
      </c>
      <c r="B143" s="80"/>
      <c r="C143" s="81"/>
      <c r="D143" s="79" t="s">
        <v>193</v>
      </c>
      <c r="E143" s="79"/>
      <c r="F143" s="80"/>
      <c r="G143" s="80"/>
      <c r="H143" s="97">
        <f t="shared" ref="H143:H169" si="2">LEN(D143)</f>
        <v>21</v>
      </c>
      <c r="I143" s="127"/>
      <c r="J143" s="322"/>
      <c r="K143" s="513"/>
      <c r="L143" s="372"/>
      <c r="R143" s="8"/>
      <c r="S143" s="404"/>
      <c r="T143" s="8"/>
    </row>
    <row r="144" spans="1:20" ht="12.75" hidden="1" customHeight="1">
      <c r="A144" s="324" t="s">
        <v>400</v>
      </c>
      <c r="B144" s="80"/>
      <c r="C144" s="81"/>
      <c r="D144" s="79" t="s">
        <v>194</v>
      </c>
      <c r="E144" s="81"/>
      <c r="F144" s="80"/>
      <c r="G144" s="80"/>
      <c r="H144" s="97">
        <f t="shared" si="2"/>
        <v>15</v>
      </c>
      <c r="I144" s="127"/>
      <c r="J144" s="322"/>
      <c r="K144" s="513"/>
      <c r="L144" s="372"/>
      <c r="R144" s="8"/>
      <c r="S144" s="404"/>
      <c r="T144" s="8"/>
    </row>
    <row r="145" spans="1:20" ht="12.75" hidden="1" customHeight="1">
      <c r="A145" s="324" t="s">
        <v>387</v>
      </c>
      <c r="B145" s="80"/>
      <c r="C145" s="81"/>
      <c r="D145" s="79" t="s">
        <v>388</v>
      </c>
      <c r="E145" s="81"/>
      <c r="F145" s="80"/>
      <c r="G145" s="80"/>
      <c r="H145" s="97">
        <f t="shared" si="2"/>
        <v>8</v>
      </c>
      <c r="I145" s="127"/>
      <c r="J145" s="322"/>
      <c r="K145" s="513"/>
      <c r="L145" s="372"/>
      <c r="R145" s="8"/>
      <c r="S145" s="404"/>
      <c r="T145" s="8"/>
    </row>
    <row r="146" spans="1:20" ht="12.75" hidden="1" customHeight="1">
      <c r="A146" s="324" t="s">
        <v>189</v>
      </c>
      <c r="B146" s="80"/>
      <c r="C146" s="80"/>
      <c r="D146" s="79" t="s">
        <v>195</v>
      </c>
      <c r="E146" s="81"/>
      <c r="F146" s="80"/>
      <c r="G146" s="80"/>
      <c r="H146" s="97">
        <f t="shared" si="2"/>
        <v>13</v>
      </c>
      <c r="I146" s="127"/>
      <c r="J146" s="322"/>
      <c r="K146" s="513"/>
      <c r="L146" s="372"/>
      <c r="R146" s="8"/>
      <c r="S146" s="404"/>
      <c r="T146" s="8"/>
    </row>
    <row r="147" spans="1:20" ht="12.75" hidden="1" customHeight="1">
      <c r="A147" s="324" t="s">
        <v>407</v>
      </c>
      <c r="B147" s="80"/>
      <c r="C147" s="80"/>
      <c r="D147" s="79" t="s">
        <v>196</v>
      </c>
      <c r="E147" s="81"/>
      <c r="F147" s="80"/>
      <c r="G147" s="80"/>
      <c r="H147" s="97">
        <f t="shared" si="2"/>
        <v>9</v>
      </c>
      <c r="I147" s="127"/>
      <c r="J147" s="322"/>
      <c r="K147" s="513"/>
      <c r="L147" s="372"/>
      <c r="R147" s="8"/>
      <c r="S147" s="404"/>
      <c r="T147" s="8"/>
    </row>
    <row r="148" spans="1:20" ht="12.75" hidden="1" customHeight="1">
      <c r="A148" s="324" t="s">
        <v>401</v>
      </c>
      <c r="B148" s="80"/>
      <c r="C148" s="80"/>
      <c r="D148" s="79" t="s">
        <v>197</v>
      </c>
      <c r="E148" s="81"/>
      <c r="F148" s="80"/>
      <c r="G148" s="80"/>
      <c r="H148" s="97">
        <f t="shared" si="2"/>
        <v>25</v>
      </c>
      <c r="I148" s="127"/>
      <c r="J148" s="322"/>
      <c r="K148" s="513"/>
      <c r="L148" s="372"/>
      <c r="R148" s="8"/>
      <c r="S148" s="404"/>
      <c r="T148" s="8"/>
    </row>
    <row r="149" spans="1:20" ht="12.75" hidden="1" customHeight="1">
      <c r="A149" s="324" t="s">
        <v>392</v>
      </c>
      <c r="B149" s="80"/>
      <c r="C149" s="80" t="s">
        <v>416</v>
      </c>
      <c r="D149" s="79" t="s">
        <v>393</v>
      </c>
      <c r="E149" s="81"/>
      <c r="F149" s="80"/>
      <c r="G149" s="80"/>
      <c r="H149" s="97">
        <f t="shared" si="2"/>
        <v>8</v>
      </c>
      <c r="I149" s="127"/>
      <c r="J149" s="322"/>
      <c r="K149" s="513"/>
      <c r="L149" s="372"/>
      <c r="R149" s="8"/>
      <c r="S149" s="404"/>
      <c r="T149" s="8"/>
    </row>
    <row r="150" spans="1:20" ht="12.75" hidden="1" customHeight="1">
      <c r="A150" s="324" t="s">
        <v>402</v>
      </c>
      <c r="B150" s="80"/>
      <c r="C150" s="80"/>
      <c r="D150" s="79" t="s">
        <v>199</v>
      </c>
      <c r="E150" s="81"/>
      <c r="F150" s="80"/>
      <c r="G150" s="80"/>
      <c r="H150" s="97">
        <f t="shared" si="2"/>
        <v>25</v>
      </c>
      <c r="I150" s="127"/>
      <c r="J150" s="322"/>
      <c r="K150" s="513"/>
      <c r="L150" s="372"/>
      <c r="R150" s="8"/>
      <c r="S150" s="404"/>
      <c r="T150" s="8"/>
    </row>
    <row r="151" spans="1:20" ht="12.75" hidden="1" customHeight="1">
      <c r="A151" s="324" t="s">
        <v>403</v>
      </c>
      <c r="B151" s="80"/>
      <c r="C151" s="80"/>
      <c r="D151" s="79" t="s">
        <v>198</v>
      </c>
      <c r="E151" s="81"/>
      <c r="F151" s="80"/>
      <c r="G151" s="80"/>
      <c r="H151" s="97">
        <f t="shared" si="2"/>
        <v>21</v>
      </c>
      <c r="I151" s="127"/>
      <c r="J151" s="322"/>
      <c r="K151" s="513"/>
      <c r="L151" s="372"/>
      <c r="R151" s="8"/>
      <c r="S151" s="404"/>
      <c r="T151" s="8"/>
    </row>
    <row r="152" spans="1:20" ht="12.75" hidden="1" customHeight="1">
      <c r="A152" s="324" t="s">
        <v>404</v>
      </c>
      <c r="B152" s="80"/>
      <c r="C152" s="80"/>
      <c r="D152" s="79" t="s">
        <v>200</v>
      </c>
      <c r="E152" s="79"/>
      <c r="F152" s="80"/>
      <c r="G152" s="80"/>
      <c r="H152" s="97">
        <f t="shared" si="2"/>
        <v>18</v>
      </c>
      <c r="I152" s="127"/>
      <c r="J152" s="322"/>
      <c r="K152" s="513"/>
      <c r="L152" s="372"/>
      <c r="R152" s="8"/>
      <c r="S152" s="404"/>
      <c r="T152" s="8"/>
    </row>
    <row r="153" spans="1:20" ht="12.75" hidden="1" customHeight="1">
      <c r="A153" s="324" t="s">
        <v>383</v>
      </c>
      <c r="B153" s="80"/>
      <c r="C153" s="80" t="s">
        <v>416</v>
      </c>
      <c r="D153" s="79" t="s">
        <v>384</v>
      </c>
      <c r="E153" s="81"/>
      <c r="F153" s="80"/>
      <c r="G153" s="80"/>
      <c r="H153" s="97">
        <f t="shared" si="2"/>
        <v>13</v>
      </c>
      <c r="I153" s="127"/>
      <c r="J153" s="322"/>
      <c r="K153" s="513"/>
      <c r="L153" s="372"/>
      <c r="R153" s="8"/>
      <c r="S153" s="404"/>
      <c r="T153" s="8"/>
    </row>
    <row r="154" spans="1:20" ht="12.75" hidden="1" customHeight="1">
      <c r="A154" s="324" t="s">
        <v>412</v>
      </c>
      <c r="B154" s="80"/>
      <c r="C154" s="80" t="s">
        <v>416</v>
      </c>
      <c r="D154" s="79" t="s">
        <v>413</v>
      </c>
      <c r="E154" s="81"/>
      <c r="F154" s="80"/>
      <c r="G154" s="80"/>
      <c r="H154" s="97">
        <f t="shared" si="2"/>
        <v>27</v>
      </c>
      <c r="I154" s="127"/>
      <c r="J154" s="322"/>
      <c r="K154" s="513"/>
      <c r="L154" s="372"/>
      <c r="R154" s="8"/>
      <c r="S154" s="404"/>
      <c r="T154" s="8"/>
    </row>
    <row r="155" spans="1:20" ht="12.75" hidden="1" customHeight="1">
      <c r="A155" s="324" t="s">
        <v>389</v>
      </c>
      <c r="B155" s="80"/>
      <c r="C155" s="80"/>
      <c r="D155" s="79" t="s">
        <v>390</v>
      </c>
      <c r="E155" s="81"/>
      <c r="F155" s="80"/>
      <c r="G155" s="80"/>
      <c r="H155" s="97">
        <f t="shared" si="2"/>
        <v>9</v>
      </c>
      <c r="I155" s="127"/>
      <c r="J155" s="322"/>
      <c r="K155" s="513"/>
      <c r="L155" s="372"/>
      <c r="R155" s="8"/>
      <c r="S155" s="404"/>
      <c r="T155" s="8"/>
    </row>
    <row r="156" spans="1:20" ht="12.75" hidden="1" customHeight="1">
      <c r="A156" s="324" t="s">
        <v>395</v>
      </c>
      <c r="B156" s="80"/>
      <c r="C156" s="80"/>
      <c r="D156" s="79" t="s">
        <v>396</v>
      </c>
      <c r="E156" s="81"/>
      <c r="F156" s="80"/>
      <c r="G156" s="80"/>
      <c r="H156" s="97">
        <f t="shared" si="2"/>
        <v>28</v>
      </c>
      <c r="I156" s="127"/>
      <c r="J156" s="322"/>
      <c r="K156" s="513"/>
      <c r="L156" s="372"/>
      <c r="R156" s="8"/>
      <c r="S156" s="404"/>
      <c r="T156" s="8"/>
    </row>
    <row r="157" spans="1:20" ht="12.75" hidden="1" customHeight="1">
      <c r="A157" s="324" t="s">
        <v>385</v>
      </c>
      <c r="B157" s="80"/>
      <c r="C157" s="80"/>
      <c r="D157" s="79" t="s">
        <v>386</v>
      </c>
      <c r="E157" s="81"/>
      <c r="F157" s="80"/>
      <c r="G157" s="80"/>
      <c r="H157" s="97">
        <f t="shared" si="2"/>
        <v>20</v>
      </c>
      <c r="I157" s="127"/>
      <c r="J157" s="322"/>
      <c r="K157" s="513"/>
      <c r="L157" s="372"/>
      <c r="R157" s="8"/>
      <c r="S157" s="404"/>
      <c r="T157" s="8"/>
    </row>
    <row r="158" spans="1:20" ht="12.75" hidden="1" customHeight="1">
      <c r="A158" s="324" t="s">
        <v>377</v>
      </c>
      <c r="B158" s="80"/>
      <c r="C158" s="80"/>
      <c r="D158" s="79" t="s">
        <v>381</v>
      </c>
      <c r="E158" s="81"/>
      <c r="F158" s="80"/>
      <c r="G158" s="80"/>
      <c r="H158" s="97">
        <f t="shared" si="2"/>
        <v>20</v>
      </c>
      <c r="I158" s="127"/>
      <c r="J158" s="322"/>
      <c r="K158" s="513"/>
      <c r="L158" s="372"/>
      <c r="R158" s="8"/>
      <c r="S158" s="404"/>
      <c r="T158" s="8"/>
    </row>
    <row r="159" spans="1:20" ht="12.75" hidden="1" customHeight="1">
      <c r="A159" s="324" t="s">
        <v>186</v>
      </c>
      <c r="B159" s="80"/>
      <c r="C159" s="80" t="s">
        <v>416</v>
      </c>
      <c r="D159" s="79" t="s">
        <v>201</v>
      </c>
      <c r="E159" s="81"/>
      <c r="F159" s="80"/>
      <c r="G159" s="80"/>
      <c r="H159" s="97">
        <f t="shared" si="2"/>
        <v>7</v>
      </c>
      <c r="I159" s="127"/>
      <c r="J159" s="322"/>
      <c r="K159" s="513"/>
      <c r="L159" s="372"/>
      <c r="R159" s="8"/>
      <c r="S159" s="404"/>
      <c r="T159" s="8"/>
    </row>
    <row r="160" spans="1:20" ht="12.75" hidden="1" customHeight="1">
      <c r="A160" s="324" t="s">
        <v>405</v>
      </c>
      <c r="B160" s="80"/>
      <c r="C160" s="80" t="s">
        <v>416</v>
      </c>
      <c r="D160" s="79" t="s">
        <v>202</v>
      </c>
      <c r="E160" s="81"/>
      <c r="F160" s="80"/>
      <c r="G160" s="80"/>
      <c r="H160" s="97">
        <f t="shared" si="2"/>
        <v>21</v>
      </c>
      <c r="I160" s="127"/>
      <c r="J160" s="322"/>
      <c r="K160" s="513"/>
      <c r="L160" s="372"/>
      <c r="R160" s="8"/>
      <c r="S160" s="404"/>
      <c r="T160" s="8"/>
    </row>
    <row r="161" spans="1:20" ht="12.75" hidden="1" customHeight="1">
      <c r="A161" s="324" t="s">
        <v>375</v>
      </c>
      <c r="B161" s="80"/>
      <c r="C161" s="80" t="s">
        <v>416</v>
      </c>
      <c r="D161" s="79" t="s">
        <v>382</v>
      </c>
      <c r="E161" s="81"/>
      <c r="F161" s="80"/>
      <c r="G161" s="80"/>
      <c r="H161" s="97">
        <f t="shared" si="2"/>
        <v>7</v>
      </c>
      <c r="I161" s="127"/>
      <c r="J161" s="322"/>
      <c r="K161" s="513"/>
      <c r="L161" s="372"/>
      <c r="R161" s="8"/>
      <c r="S161" s="404"/>
      <c r="T161" s="8"/>
    </row>
    <row r="162" spans="1:20" ht="12.75" hidden="1" customHeight="1">
      <c r="A162" s="324" t="s">
        <v>187</v>
      </c>
      <c r="B162" s="80"/>
      <c r="C162" s="80"/>
      <c r="D162" s="79" t="s">
        <v>203</v>
      </c>
      <c r="E162" s="81"/>
      <c r="F162" s="80"/>
      <c r="G162" s="80"/>
      <c r="H162" s="97">
        <f t="shared" si="2"/>
        <v>19</v>
      </c>
      <c r="I162" s="127"/>
      <c r="J162" s="322"/>
      <c r="K162" s="513"/>
      <c r="L162" s="372"/>
      <c r="R162" s="8"/>
      <c r="S162" s="404"/>
      <c r="T162" s="8"/>
    </row>
    <row r="163" spans="1:20" ht="12.75" hidden="1" customHeight="1">
      <c r="A163" s="324" t="s">
        <v>406</v>
      </c>
      <c r="B163" s="80"/>
      <c r="C163" s="80"/>
      <c r="D163" s="79" t="s">
        <v>204</v>
      </c>
      <c r="E163" s="81"/>
      <c r="F163" s="80"/>
      <c r="G163" s="80"/>
      <c r="H163" s="97">
        <f t="shared" si="2"/>
        <v>16</v>
      </c>
      <c r="I163" s="127"/>
      <c r="J163" s="322"/>
      <c r="K163" s="513"/>
      <c r="L163" s="372"/>
      <c r="R163" s="8"/>
      <c r="S163" s="404"/>
      <c r="T163" s="8"/>
    </row>
    <row r="164" spans="1:20" ht="12.75" hidden="1" customHeight="1">
      <c r="A164" s="324"/>
      <c r="B164" s="80"/>
      <c r="C164" s="80"/>
      <c r="D164" s="79"/>
      <c r="E164" s="81"/>
      <c r="F164" s="80"/>
      <c r="G164" s="80"/>
      <c r="H164" s="97">
        <f t="shared" si="2"/>
        <v>0</v>
      </c>
      <c r="I164" s="127"/>
      <c r="J164" s="322"/>
      <c r="K164" s="513"/>
      <c r="L164" s="372"/>
      <c r="R164" s="8"/>
      <c r="S164" s="404"/>
      <c r="T164" s="8"/>
    </row>
    <row r="165" spans="1:20" ht="12.75" hidden="1" customHeight="1">
      <c r="A165" s="324"/>
      <c r="B165" s="80"/>
      <c r="C165" s="80"/>
      <c r="D165" s="79"/>
      <c r="E165" s="81"/>
      <c r="F165" s="80"/>
      <c r="G165" s="80"/>
      <c r="H165" s="97">
        <f t="shared" si="2"/>
        <v>0</v>
      </c>
      <c r="I165" s="127"/>
      <c r="J165" s="322"/>
      <c r="K165" s="513"/>
      <c r="L165" s="372"/>
      <c r="R165" s="8"/>
      <c r="S165" s="404"/>
      <c r="T165" s="8"/>
    </row>
    <row r="166" spans="1:20" ht="12.75" hidden="1" customHeight="1">
      <c r="A166" s="324"/>
      <c r="B166" s="80"/>
      <c r="C166" s="80"/>
      <c r="D166" s="79"/>
      <c r="E166" s="81"/>
      <c r="F166" s="80"/>
      <c r="G166" s="80"/>
      <c r="H166" s="97">
        <f t="shared" si="2"/>
        <v>0</v>
      </c>
      <c r="I166" s="127"/>
      <c r="J166" s="322"/>
      <c r="K166" s="513"/>
      <c r="L166" s="372"/>
      <c r="R166" s="8"/>
      <c r="S166" s="404"/>
      <c r="T166" s="8"/>
    </row>
    <row r="167" spans="1:20" ht="12.75" hidden="1" customHeight="1">
      <c r="A167" s="324"/>
      <c r="B167" s="80"/>
      <c r="C167" s="80"/>
      <c r="D167" s="79"/>
      <c r="E167" s="81"/>
      <c r="F167" s="80"/>
      <c r="G167" s="80"/>
      <c r="H167" s="97">
        <f t="shared" si="2"/>
        <v>0</v>
      </c>
      <c r="I167" s="127"/>
      <c r="J167" s="322"/>
      <c r="K167" s="513"/>
      <c r="L167" s="372"/>
      <c r="R167" s="8"/>
      <c r="S167" s="404"/>
      <c r="T167" s="8"/>
    </row>
    <row r="168" spans="1:20" ht="12.75" hidden="1" customHeight="1">
      <c r="A168" s="324"/>
      <c r="B168" s="80"/>
      <c r="C168" s="80"/>
      <c r="D168" s="79"/>
      <c r="E168" s="81"/>
      <c r="F168" s="80"/>
      <c r="G168" s="80"/>
      <c r="H168" s="97">
        <f t="shared" si="2"/>
        <v>0</v>
      </c>
      <c r="I168" s="127"/>
      <c r="J168" s="322"/>
      <c r="K168" s="513"/>
      <c r="L168" s="372"/>
      <c r="R168" s="8"/>
      <c r="S168" s="404"/>
      <c r="T168" s="8"/>
    </row>
    <row r="169" spans="1:20" ht="12.75" hidden="1" customHeight="1">
      <c r="A169" s="325"/>
      <c r="B169" s="80"/>
      <c r="C169" s="80"/>
      <c r="D169" s="81"/>
      <c r="E169" s="80"/>
      <c r="F169" s="80"/>
      <c r="G169" s="80"/>
      <c r="H169" s="97">
        <f t="shared" si="2"/>
        <v>0</v>
      </c>
      <c r="I169" s="127"/>
      <c r="J169" s="322"/>
      <c r="K169" s="513"/>
      <c r="L169" s="372"/>
      <c r="R169" s="8"/>
      <c r="S169" s="404"/>
      <c r="T169" s="8"/>
    </row>
    <row r="170" spans="1:20" ht="12.75" hidden="1" customHeight="1">
      <c r="A170" s="135"/>
      <c r="B170" s="8"/>
      <c r="C170" s="8"/>
      <c r="D170" s="8"/>
      <c r="E170" s="8"/>
      <c r="F170" s="8"/>
      <c r="G170" s="8"/>
      <c r="H170" s="8"/>
      <c r="I170" s="8"/>
      <c r="J170" s="143"/>
      <c r="K170" s="513"/>
      <c r="L170" s="372"/>
      <c r="R170" s="8"/>
      <c r="S170" s="404"/>
      <c r="T170" s="8"/>
    </row>
    <row r="171" spans="1:20" ht="6" customHeight="1">
      <c r="A171" s="135"/>
      <c r="B171" s="8"/>
      <c r="C171" s="8"/>
      <c r="D171" s="8"/>
      <c r="E171" s="8"/>
      <c r="F171" s="8"/>
      <c r="G171" s="8"/>
      <c r="H171" s="8"/>
      <c r="I171" s="8"/>
      <c r="J171" s="143"/>
      <c r="K171" s="513"/>
      <c r="L171" s="372"/>
      <c r="R171" s="8"/>
      <c r="S171" s="404"/>
      <c r="T171" s="8"/>
    </row>
    <row r="172" spans="1:20" s="105" customFormat="1" ht="25.5" customHeight="1">
      <c r="A172" s="624" t="s">
        <v>425</v>
      </c>
      <c r="B172" s="625"/>
      <c r="C172" s="625"/>
      <c r="D172" s="625"/>
      <c r="E172" s="625"/>
      <c r="F172" s="625"/>
      <c r="G172" s="625"/>
      <c r="H172" s="625"/>
      <c r="I172" s="625"/>
      <c r="J172" s="626"/>
      <c r="K172" s="513"/>
      <c r="L172" s="372"/>
      <c r="M172" s="124"/>
      <c r="N172" s="124"/>
      <c r="O172" s="124"/>
      <c r="P172" s="125"/>
      <c r="Q172" s="125"/>
      <c r="R172" s="172"/>
      <c r="S172" s="404"/>
      <c r="T172" s="172"/>
    </row>
    <row r="173" spans="1:20" ht="10.5" customHeight="1">
      <c r="A173" s="135"/>
      <c r="B173" s="8"/>
      <c r="C173" s="8"/>
      <c r="D173" s="8"/>
      <c r="E173" s="8"/>
      <c r="F173" s="8"/>
      <c r="G173" s="8"/>
      <c r="H173" s="8"/>
      <c r="I173" s="8"/>
      <c r="J173" s="143"/>
      <c r="K173" s="514"/>
      <c r="L173" s="622" t="s">
        <v>27</v>
      </c>
      <c r="M173" s="622"/>
      <c r="S173" s="404"/>
    </row>
    <row r="174" spans="1:20" ht="20.25" customHeight="1">
      <c r="A174" s="679" t="s">
        <v>460</v>
      </c>
      <c r="B174" s="680"/>
      <c r="C174" s="680"/>
      <c r="D174" s="680"/>
      <c r="E174" s="680"/>
      <c r="F174" s="680"/>
      <c r="G174" s="680"/>
      <c r="H174" s="680"/>
      <c r="I174" s="680"/>
      <c r="J174" s="143"/>
      <c r="K174" s="514"/>
      <c r="L174" s="622"/>
      <c r="M174" s="622"/>
      <c r="S174" s="404"/>
    </row>
    <row r="175" spans="1:20" s="177" customFormat="1" ht="13.5" customHeight="1">
      <c r="A175" s="677" t="s">
        <v>461</v>
      </c>
      <c r="B175" s="678"/>
      <c r="C175" s="678"/>
      <c r="D175" s="173">
        <v>16</v>
      </c>
      <c r="E175" s="8" t="s">
        <v>604</v>
      </c>
      <c r="F175" s="174"/>
      <c r="G175" s="174"/>
      <c r="H175" s="174"/>
      <c r="I175" s="174"/>
      <c r="J175" s="175"/>
      <c r="K175" s="515"/>
      <c r="N175" s="373" t="s">
        <v>25</v>
      </c>
      <c r="S175" s="404"/>
    </row>
    <row r="176" spans="1:20" s="177" customFormat="1" ht="12.75" customHeight="1">
      <c r="A176" s="689" t="s">
        <v>709</v>
      </c>
      <c r="B176" s="690"/>
      <c r="C176" s="690"/>
      <c r="D176" s="690"/>
      <c r="E176" s="690"/>
      <c r="F176" s="690"/>
      <c r="G176" s="690"/>
      <c r="H176" s="690"/>
      <c r="I176" s="690"/>
      <c r="J176" s="691"/>
      <c r="K176" s="633" t="s">
        <v>2</v>
      </c>
      <c r="L176" s="388" t="s">
        <v>24</v>
      </c>
      <c r="M176" s="374" t="str">
        <f>IF(вывод1="да",IF(AND(ЭЗ!Курсы_0=0,ЭЗ!ВПО_ПП_0=0,ЭЗ!Аспирант_100&lt;&gt;100),_72ч,""),"")</f>
        <v/>
      </c>
      <c r="N176" s="375" t="s">
        <v>23</v>
      </c>
      <c r="S176" s="404"/>
    </row>
    <row r="177" spans="1:19" s="177" customFormat="1">
      <c r="A177" s="692"/>
      <c r="B177" s="693"/>
      <c r="C177" s="693"/>
      <c r="D177" s="693"/>
      <c r="E177" s="693"/>
      <c r="F177" s="693"/>
      <c r="G177" s="693"/>
      <c r="H177" s="693"/>
      <c r="I177" s="693"/>
      <c r="J177" s="694"/>
      <c r="K177" s="633"/>
      <c r="L177" s="389" t="s">
        <v>462</v>
      </c>
      <c r="M177" s="181" t="str">
        <f>IF(рек_общ="",рез_2&amp;рез_3,IF(рез_2="",рек_общ&amp;рез_3,рез_2&amp;рез_3))</f>
        <v xml:space="preserve">Получить  дополнительное профессиональное образование по направлению подготовки "Образование и педагогика". </v>
      </c>
      <c r="N177" s="376" t="s">
        <v>466</v>
      </c>
      <c r="S177" s="404"/>
    </row>
    <row r="178" spans="1:19" s="177" customFormat="1">
      <c r="A178" s="178"/>
      <c r="B178" s="179"/>
      <c r="C178" s="179"/>
      <c r="D178" s="179"/>
      <c r="E178" s="179"/>
      <c r="F178" s="179"/>
      <c r="G178" s="179"/>
      <c r="H178" s="179"/>
      <c r="I178" s="179"/>
      <c r="J178" s="180"/>
      <c r="K178" s="516"/>
      <c r="N178" s="176"/>
      <c r="S178" s="404"/>
    </row>
    <row r="179" spans="1:19" s="177" customFormat="1" ht="13.5" customHeight="1">
      <c r="A179" s="627" t="s">
        <v>463</v>
      </c>
      <c r="B179" s="628"/>
      <c r="C179" s="628"/>
      <c r="D179" s="628"/>
      <c r="E179" s="628"/>
      <c r="F179" s="628"/>
      <c r="G179" s="628"/>
      <c r="H179" s="628"/>
      <c r="I179" s="628"/>
      <c r="J179" s="629"/>
      <c r="K179" s="517"/>
      <c r="L179" s="621" t="s">
        <v>26</v>
      </c>
      <c r="M179" s="386" t="str">
        <f>ЭЗ!Курсы_0</f>
        <v/>
      </c>
      <c r="N179" s="176"/>
      <c r="S179" s="404"/>
    </row>
    <row r="180" spans="1:19" s="177" customFormat="1">
      <c r="A180" s="627"/>
      <c r="B180" s="628"/>
      <c r="C180" s="628"/>
      <c r="D180" s="628"/>
      <c r="E180" s="628"/>
      <c r="F180" s="628"/>
      <c r="G180" s="628"/>
      <c r="H180" s="628"/>
      <c r="I180" s="628"/>
      <c r="J180" s="629"/>
      <c r="K180" s="517"/>
      <c r="L180" s="621"/>
      <c r="M180" s="386" t="str">
        <f>ЭЗ!ВПО_ПП_0</f>
        <v/>
      </c>
      <c r="N180" s="176"/>
      <c r="S180" s="404"/>
    </row>
    <row r="181" spans="1:19" s="177" customFormat="1">
      <c r="A181" s="627"/>
      <c r="B181" s="628"/>
      <c r="C181" s="628"/>
      <c r="D181" s="628"/>
      <c r="E181" s="628"/>
      <c r="F181" s="628"/>
      <c r="G181" s="628"/>
      <c r="H181" s="628"/>
      <c r="I181" s="628"/>
      <c r="J181" s="629"/>
      <c r="K181" s="517"/>
      <c r="L181" s="621"/>
      <c r="M181" s="386">
        <f>ЭЗ!Аспирант_100</f>
        <v>0</v>
      </c>
      <c r="N181" s="176"/>
      <c r="S181" s="404"/>
    </row>
    <row r="182" spans="1:19" s="177" customFormat="1">
      <c r="A182" s="630"/>
      <c r="B182" s="631"/>
      <c r="C182" s="631"/>
      <c r="D182" s="631"/>
      <c r="E182" s="631"/>
      <c r="F182" s="631"/>
      <c r="G182" s="631"/>
      <c r="H182" s="631"/>
      <c r="I182" s="631"/>
      <c r="J182" s="632"/>
      <c r="K182" s="517"/>
      <c r="N182" s="176"/>
      <c r="S182" s="404"/>
    </row>
    <row r="183" spans="1:19" ht="16.5" customHeight="1">
      <c r="A183" s="667" t="s">
        <v>464</v>
      </c>
      <c r="B183" s="668"/>
      <c r="C183" s="668"/>
      <c r="D183" s="668"/>
      <c r="E183" s="668"/>
      <c r="F183" s="668"/>
      <c r="G183" s="668"/>
      <c r="H183" s="668"/>
      <c r="I183" s="668"/>
      <c r="J183" s="669"/>
      <c r="K183" s="633" t="s">
        <v>3</v>
      </c>
      <c r="L183" s="187" t="s">
        <v>465</v>
      </c>
      <c r="M183" s="185" t="s">
        <v>466</v>
      </c>
      <c r="S183" s="404"/>
    </row>
    <row r="184" spans="1:19" ht="12" hidden="1" customHeight="1">
      <c r="A184" s="318" t="s">
        <v>538</v>
      </c>
      <c r="B184" s="387" t="s">
        <v>1</v>
      </c>
      <c r="C184" s="179"/>
      <c r="D184" s="179"/>
      <c r="E184" s="179"/>
      <c r="F184" s="179"/>
      <c r="G184" s="179"/>
      <c r="H184" s="179"/>
      <c r="I184" s="179"/>
      <c r="J184" s="143"/>
      <c r="K184" s="633"/>
      <c r="L184" s="377"/>
      <c r="M184" s="378"/>
      <c r="S184" s="404"/>
    </row>
    <row r="185" spans="1:19" s="92" customFormat="1" hidden="1">
      <c r="A185" s="598" t="s">
        <v>537</v>
      </c>
      <c r="B185" s="599"/>
      <c r="C185" s="599"/>
      <c r="D185" s="599"/>
      <c r="E185" s="599"/>
      <c r="F185" s="599"/>
      <c r="G185" s="599"/>
      <c r="H185" s="599"/>
      <c r="I185" s="600"/>
      <c r="J185" s="180"/>
      <c r="K185" s="326"/>
      <c r="L185" s="186" t="s">
        <v>0</v>
      </c>
      <c r="M185" s="378"/>
      <c r="S185" s="404"/>
    </row>
    <row r="186" spans="1:19" s="92" customFormat="1" ht="15.75" hidden="1">
      <c r="A186" s="379"/>
      <c r="B186" s="182"/>
      <c r="C186" s="182"/>
      <c r="D186" s="182"/>
      <c r="E186" s="182"/>
      <c r="F186" s="182"/>
      <c r="G186" s="182"/>
      <c r="H186" s="182"/>
      <c r="I186" s="182"/>
      <c r="J186" s="380"/>
      <c r="K186" s="182"/>
      <c r="L186" s="381"/>
      <c r="M186" s="382"/>
      <c r="S186" s="404"/>
    </row>
    <row r="187" spans="1:19" hidden="1">
      <c r="A187" s="135"/>
      <c r="B187" s="8"/>
      <c r="C187" s="8"/>
      <c r="D187" s="8"/>
      <c r="E187" s="8"/>
      <c r="F187" s="8"/>
      <c r="G187" s="8"/>
      <c r="H187" s="8"/>
      <c r="I187" s="8"/>
      <c r="J187" s="179"/>
      <c r="K187" s="326"/>
      <c r="L187" s="153"/>
      <c r="M187" s="378"/>
      <c r="N187" s="2"/>
      <c r="S187" s="404"/>
    </row>
    <row r="188" spans="1:19" ht="14.25" hidden="1" customHeight="1">
      <c r="A188" s="383" t="s">
        <v>539</v>
      </c>
      <c r="B188" s="685" t="s">
        <v>540</v>
      </c>
      <c r="C188" s="686"/>
      <c r="D188" s="686"/>
      <c r="E188" s="686"/>
      <c r="F188" s="686"/>
      <c r="G188" s="686"/>
      <c r="H188" s="686"/>
      <c r="I188" s="687"/>
      <c r="J188" s="518" t="s">
        <v>541</v>
      </c>
      <c r="K188" s="519"/>
      <c r="L188" s="519"/>
      <c r="M188" s="520"/>
      <c r="N188" s="2"/>
      <c r="S188" s="404"/>
    </row>
    <row r="189" spans="1:19" hidden="1">
      <c r="A189" s="135"/>
      <c r="B189" s="8" t="s">
        <v>542</v>
      </c>
      <c r="C189" s="8"/>
      <c r="D189" s="8"/>
      <c r="E189" s="8"/>
      <c r="F189" s="8"/>
      <c r="G189" s="8"/>
      <c r="H189" s="8"/>
      <c r="I189" s="8"/>
      <c r="J189" s="8"/>
      <c r="K189" s="147"/>
      <c r="L189" s="153"/>
      <c r="M189" s="378"/>
      <c r="N189" s="2"/>
      <c r="S189" s="404"/>
    </row>
    <row r="190" spans="1:19" ht="3.75" customHeight="1">
      <c r="A190" s="169"/>
      <c r="B190" s="170"/>
      <c r="C190" s="170"/>
      <c r="D190" s="170"/>
      <c r="E190" s="170"/>
      <c r="F190" s="170"/>
      <c r="G190" s="170"/>
      <c r="H190" s="170"/>
      <c r="I190" s="170"/>
      <c r="J190" s="170"/>
      <c r="K190" s="327"/>
      <c r="L190" s="384"/>
      <c r="M190" s="385"/>
      <c r="N190" s="2"/>
      <c r="S190" s="404"/>
    </row>
    <row r="191" spans="1:19">
      <c r="A191" s="681" t="s">
        <v>558</v>
      </c>
      <c r="B191" s="681"/>
      <c r="C191" s="681"/>
      <c r="D191" s="681"/>
      <c r="E191" s="681"/>
      <c r="F191" s="681"/>
      <c r="G191" s="681"/>
      <c r="H191" s="681"/>
      <c r="I191" s="681"/>
      <c r="J191" s="681"/>
      <c r="K191" s="404"/>
      <c r="M191" s="177"/>
      <c r="N191" s="2"/>
      <c r="S191" s="404"/>
    </row>
    <row r="192" spans="1:19" ht="52.5" customHeight="1">
      <c r="A192" s="682" t="s">
        <v>559</v>
      </c>
      <c r="B192" s="682"/>
      <c r="C192" s="682"/>
      <c r="D192" s="682"/>
      <c r="E192" s="682"/>
      <c r="F192" s="682"/>
      <c r="G192" s="682"/>
      <c r="H192" s="682"/>
      <c r="I192" s="682"/>
      <c r="J192" s="682"/>
      <c r="K192" s="404"/>
      <c r="L192" s="2"/>
      <c r="N192" s="2"/>
      <c r="S192" s="404"/>
    </row>
    <row r="193" spans="1:19" ht="15.75">
      <c r="A193" s="683" t="s">
        <v>708</v>
      </c>
      <c r="B193" s="684"/>
      <c r="C193" s="684"/>
      <c r="D193" s="684"/>
      <c r="E193" s="684"/>
      <c r="F193" s="684"/>
      <c r="G193" s="684"/>
      <c r="H193" s="684"/>
      <c r="I193" s="684"/>
      <c r="J193" s="684"/>
      <c r="K193" s="404"/>
      <c r="L193" s="2"/>
      <c r="N193" s="2"/>
      <c r="S193" s="404"/>
    </row>
    <row r="194" spans="1:19" ht="15.75">
      <c r="A194" s="684" t="s">
        <v>560</v>
      </c>
      <c r="B194" s="684"/>
      <c r="C194" s="684"/>
      <c r="D194" s="684"/>
      <c r="E194" s="684"/>
      <c r="F194" s="684"/>
      <c r="G194" s="684"/>
      <c r="H194" s="684"/>
      <c r="I194" s="684"/>
      <c r="J194" s="684"/>
      <c r="K194" s="404"/>
      <c r="L194" s="2"/>
      <c r="N194" s="2"/>
      <c r="S194" s="404"/>
    </row>
    <row r="195" spans="1:19" ht="58.5" customHeight="1">
      <c r="A195" s="688" t="s">
        <v>561</v>
      </c>
      <c r="B195" s="688"/>
      <c r="C195" s="688"/>
      <c r="D195" s="688"/>
      <c r="E195" s="688"/>
      <c r="F195" s="688"/>
      <c r="G195" s="688"/>
      <c r="H195" s="688"/>
      <c r="I195" s="688"/>
      <c r="J195" s="688"/>
      <c r="K195" s="404"/>
      <c r="L195" s="2"/>
      <c r="M195" s="2"/>
      <c r="N195" s="2"/>
      <c r="S195" s="404"/>
    </row>
    <row r="196" spans="1:19">
      <c r="L196" s="2"/>
      <c r="M196" s="2"/>
      <c r="N196" s="2"/>
      <c r="S196" s="404"/>
    </row>
    <row r="197" spans="1:19">
      <c r="L197" s="2"/>
      <c r="M197" s="2"/>
      <c r="N197" s="2"/>
      <c r="S197" s="404"/>
    </row>
    <row r="198" spans="1:19">
      <c r="L198" s="2"/>
      <c r="M198" s="2"/>
      <c r="N198" s="2"/>
      <c r="S198" s="404"/>
    </row>
    <row r="199" spans="1:19">
      <c r="L199" s="2"/>
      <c r="M199" s="2"/>
      <c r="N199" s="2"/>
      <c r="S199" s="404"/>
    </row>
    <row r="200" spans="1:19">
      <c r="L200" s="2"/>
      <c r="M200" s="2"/>
      <c r="N200" s="2"/>
      <c r="S200" s="404"/>
    </row>
    <row r="201" spans="1:19">
      <c r="L201" s="2"/>
      <c r="M201" s="2"/>
      <c r="N201" s="2"/>
      <c r="S201" s="404"/>
    </row>
    <row r="202" spans="1:19">
      <c r="L202" s="2"/>
      <c r="M202" s="2"/>
      <c r="N202" s="2"/>
      <c r="S202" s="404"/>
    </row>
    <row r="203" spans="1:19">
      <c r="L203" s="2"/>
      <c r="M203" s="2"/>
      <c r="N203" s="2"/>
      <c r="S203" s="404"/>
    </row>
    <row r="204" spans="1:19">
      <c r="L204" s="2"/>
      <c r="M204" s="2"/>
      <c r="N204" s="2"/>
      <c r="S204" s="404"/>
    </row>
    <row r="205" spans="1:19">
      <c r="L205" s="2"/>
      <c r="M205" s="2"/>
      <c r="N205" s="2"/>
      <c r="S205" s="404"/>
    </row>
    <row r="206" spans="1:19">
      <c r="L206" s="2"/>
      <c r="M206" s="2"/>
      <c r="N206" s="2"/>
      <c r="S206" s="404"/>
    </row>
    <row r="207" spans="1:19">
      <c r="L207" s="2"/>
      <c r="M207" s="2"/>
      <c r="N207" s="2"/>
      <c r="S207" s="404"/>
    </row>
    <row r="208" spans="1:19">
      <c r="L208" s="2"/>
      <c r="M208" s="2"/>
      <c r="N208" s="2"/>
      <c r="S208" s="404"/>
    </row>
    <row r="209" spans="11:19">
      <c r="L209" s="2"/>
      <c r="M209" s="2"/>
      <c r="N209" s="2"/>
      <c r="S209" s="404"/>
    </row>
    <row r="210" spans="11:19">
      <c r="L210" s="2"/>
      <c r="M210" s="2"/>
      <c r="N210" s="2"/>
      <c r="S210" s="404"/>
    </row>
    <row r="211" spans="11:19">
      <c r="L211" s="2"/>
      <c r="M211" s="2"/>
      <c r="N211" s="2"/>
      <c r="S211" s="404"/>
    </row>
    <row r="212" spans="11:19">
      <c r="L212" s="2"/>
      <c r="M212" s="2"/>
      <c r="N212" s="2"/>
      <c r="S212" s="404"/>
    </row>
    <row r="213" spans="11:19">
      <c r="L213" s="2"/>
      <c r="M213" s="2"/>
      <c r="N213" s="2"/>
      <c r="S213" s="404"/>
    </row>
    <row r="214" spans="11:19">
      <c r="L214" s="2"/>
      <c r="M214" s="2"/>
      <c r="N214" s="2"/>
      <c r="S214" s="404"/>
    </row>
    <row r="215" spans="11:19">
      <c r="L215" s="2"/>
      <c r="M215" s="2"/>
      <c r="N215" s="2"/>
      <c r="S215" s="404"/>
    </row>
    <row r="216" spans="11:19">
      <c r="L216" s="2"/>
      <c r="M216" s="2"/>
      <c r="N216" s="2"/>
      <c r="S216" s="404"/>
    </row>
    <row r="217" spans="11:19" ht="6.75" customHeight="1">
      <c r="L217" s="2"/>
      <c r="M217" s="2"/>
      <c r="N217" s="2"/>
      <c r="S217" s="404"/>
    </row>
    <row r="218" spans="11:19" s="105" customFormat="1" ht="23.25" customHeight="1">
      <c r="K218" s="125"/>
      <c r="S218" s="404"/>
    </row>
    <row r="219" spans="11:19" ht="42" customHeight="1">
      <c r="L219" s="2"/>
      <c r="M219" s="2"/>
      <c r="N219" s="2"/>
      <c r="S219" s="404"/>
    </row>
    <row r="220" spans="11:19">
      <c r="L220" s="2"/>
      <c r="M220" s="2"/>
      <c r="N220" s="2"/>
      <c r="S220" s="404"/>
    </row>
    <row r="221" spans="11:19">
      <c r="L221" s="2"/>
      <c r="M221" s="2"/>
      <c r="N221" s="2"/>
      <c r="S221" s="404"/>
    </row>
    <row r="222" spans="11:19">
      <c r="L222" s="2"/>
      <c r="M222" s="2"/>
      <c r="N222" s="2"/>
      <c r="S222" s="404"/>
    </row>
    <row r="223" spans="11:19">
      <c r="L223" s="2"/>
      <c r="M223" s="2"/>
      <c r="N223" s="2"/>
      <c r="S223" s="404"/>
    </row>
    <row r="224" spans="11:19">
      <c r="L224" s="2"/>
      <c r="M224" s="2"/>
      <c r="N224" s="2"/>
      <c r="S224" s="404"/>
    </row>
    <row r="225" spans="12:19">
      <c r="L225" s="2"/>
      <c r="M225" s="2"/>
      <c r="N225" s="2"/>
      <c r="S225" s="404"/>
    </row>
    <row r="226" spans="12:19">
      <c r="L226" s="2"/>
      <c r="M226" s="2"/>
      <c r="N226" s="2"/>
      <c r="S226" s="404"/>
    </row>
    <row r="227" spans="12:19">
      <c r="L227" s="2"/>
      <c r="M227" s="2"/>
      <c r="N227" s="2"/>
      <c r="S227" s="404"/>
    </row>
    <row r="228" spans="12:19">
      <c r="L228" s="2"/>
      <c r="M228" s="2"/>
      <c r="N228" s="2"/>
      <c r="S228" s="404"/>
    </row>
    <row r="229" spans="12:19">
      <c r="L229" s="2"/>
      <c r="M229" s="2"/>
      <c r="N229" s="2"/>
      <c r="S229" s="404"/>
    </row>
    <row r="230" spans="12:19">
      <c r="L230" s="2"/>
      <c r="M230" s="2"/>
      <c r="N230" s="2"/>
      <c r="S230" s="404"/>
    </row>
    <row r="231" spans="12:19">
      <c r="L231" s="2"/>
      <c r="M231" s="2"/>
      <c r="N231" s="2"/>
      <c r="S231" s="404"/>
    </row>
    <row r="232" spans="12:19">
      <c r="L232" s="2"/>
      <c r="M232" s="2"/>
      <c r="N232" s="2"/>
      <c r="S232" s="404"/>
    </row>
    <row r="233" spans="12:19">
      <c r="L233" s="2"/>
      <c r="M233" s="2"/>
      <c r="N233" s="2"/>
      <c r="S233" s="404"/>
    </row>
    <row r="234" spans="12:19">
      <c r="L234" s="2"/>
      <c r="M234" s="2"/>
      <c r="N234" s="2"/>
      <c r="S234" s="404"/>
    </row>
    <row r="235" spans="12:19">
      <c r="L235" s="2"/>
      <c r="M235" s="2"/>
      <c r="N235" s="2"/>
      <c r="S235" s="404"/>
    </row>
    <row r="236" spans="12:19">
      <c r="L236" s="2"/>
      <c r="M236" s="2"/>
      <c r="N236" s="2"/>
      <c r="S236" s="404"/>
    </row>
    <row r="237" spans="12:19">
      <c r="L237" s="2"/>
      <c r="M237" s="2"/>
      <c r="N237" s="2"/>
      <c r="S237" s="404"/>
    </row>
    <row r="238" spans="12:19">
      <c r="L238" s="2"/>
      <c r="M238" s="2"/>
      <c r="N238" s="2"/>
      <c r="S238" s="404"/>
    </row>
    <row r="239" spans="12:19">
      <c r="L239" s="2"/>
      <c r="M239" s="2"/>
      <c r="N239" s="2"/>
      <c r="S239" s="404"/>
    </row>
    <row r="240" spans="12:19">
      <c r="L240" s="2"/>
      <c r="M240" s="2"/>
      <c r="N240" s="2"/>
      <c r="S240" s="404"/>
    </row>
    <row r="241" spans="11:19">
      <c r="L241" s="2"/>
      <c r="M241" s="2"/>
      <c r="N241" s="2"/>
      <c r="S241" s="404"/>
    </row>
    <row r="242" spans="11:19">
      <c r="L242" s="2"/>
      <c r="M242" s="2"/>
      <c r="N242" s="2"/>
      <c r="S242" s="404"/>
    </row>
    <row r="243" spans="11:19">
      <c r="L243" s="2"/>
      <c r="M243" s="2"/>
      <c r="N243" s="2"/>
      <c r="S243" s="404"/>
    </row>
    <row r="244" spans="11:19">
      <c r="L244" s="2"/>
      <c r="M244" s="2"/>
      <c r="N244" s="2"/>
      <c r="S244" s="404"/>
    </row>
    <row r="245" spans="11:19">
      <c r="L245" s="2"/>
      <c r="M245" s="2"/>
      <c r="N245" s="2"/>
      <c r="S245" s="404"/>
    </row>
    <row r="246" spans="11:19">
      <c r="L246" s="2"/>
      <c r="M246" s="2"/>
      <c r="N246" s="2"/>
      <c r="S246" s="404"/>
    </row>
    <row r="247" spans="11:19">
      <c r="L247" s="2"/>
      <c r="M247" s="2"/>
      <c r="N247" s="2"/>
      <c r="S247" s="404"/>
    </row>
    <row r="248" spans="11:19">
      <c r="L248" s="2"/>
      <c r="M248" s="2"/>
      <c r="N248" s="2"/>
      <c r="S248" s="404"/>
    </row>
    <row r="249" spans="11:19">
      <c r="L249" s="2"/>
      <c r="M249" s="2"/>
      <c r="N249" s="2"/>
      <c r="S249" s="404"/>
    </row>
    <row r="250" spans="11:19">
      <c r="L250" s="2"/>
      <c r="M250" s="2"/>
      <c r="N250" s="2"/>
      <c r="S250" s="404"/>
    </row>
    <row r="251" spans="11:19">
      <c r="L251" s="2"/>
      <c r="M251" s="2"/>
      <c r="N251" s="2"/>
      <c r="S251" s="404"/>
    </row>
    <row r="252" spans="11:19">
      <c r="L252" s="2"/>
      <c r="M252" s="2"/>
      <c r="N252" s="2"/>
      <c r="S252" s="404"/>
    </row>
    <row r="253" spans="11:19">
      <c r="L253" s="2"/>
      <c r="M253" s="2"/>
      <c r="N253" s="2"/>
      <c r="S253" s="404"/>
    </row>
    <row r="254" spans="11:19">
      <c r="L254" s="2"/>
      <c r="M254" s="2"/>
      <c r="N254" s="2"/>
      <c r="S254" s="404"/>
    </row>
    <row r="255" spans="11:19" ht="6" customHeight="1">
      <c r="L255" s="2"/>
      <c r="M255" s="2"/>
      <c r="N255" s="2"/>
      <c r="S255" s="404"/>
    </row>
    <row r="256" spans="11:19" s="105" customFormat="1" ht="28.5" customHeight="1">
      <c r="K256" s="125"/>
      <c r="S256" s="404"/>
    </row>
    <row r="257" spans="1:19">
      <c r="A257" s="8"/>
      <c r="B257" s="8"/>
      <c r="C257" s="8"/>
      <c r="D257" s="8"/>
      <c r="E257" s="8"/>
      <c r="F257" s="8"/>
      <c r="G257" s="8"/>
      <c r="H257" s="8"/>
      <c r="I257" s="8"/>
      <c r="S257" s="404"/>
    </row>
    <row r="258" spans="1:19">
      <c r="S258" s="404"/>
    </row>
    <row r="259" spans="1:19">
      <c r="S259" s="404"/>
    </row>
    <row r="260" spans="1:19">
      <c r="S260" s="404"/>
    </row>
    <row r="261" spans="1:19">
      <c r="S261" s="404"/>
    </row>
    <row r="262" spans="1:19">
      <c r="S262" s="404"/>
    </row>
    <row r="263" spans="1:19">
      <c r="S263" s="404"/>
    </row>
    <row r="264" spans="1:19">
      <c r="S264" s="404"/>
    </row>
    <row r="265" spans="1:19">
      <c r="S265" s="404"/>
    </row>
    <row r="266" spans="1:19">
      <c r="S266" s="404"/>
    </row>
    <row r="267" spans="1:19">
      <c r="S267" s="404"/>
    </row>
    <row r="268" spans="1:19">
      <c r="S268" s="404"/>
    </row>
    <row r="269" spans="1:19">
      <c r="S269" s="404"/>
    </row>
    <row r="270" spans="1:19">
      <c r="S270" s="404"/>
    </row>
    <row r="271" spans="1:19">
      <c r="S271" s="404"/>
    </row>
    <row r="272" spans="1:19">
      <c r="S272" s="404"/>
    </row>
    <row r="273" spans="19:19">
      <c r="S273" s="404"/>
    </row>
    <row r="274" spans="19:19">
      <c r="S274" s="404"/>
    </row>
    <row r="275" spans="19:19">
      <c r="S275" s="404"/>
    </row>
    <row r="276" spans="19:19">
      <c r="S276" s="404"/>
    </row>
    <row r="277" spans="19:19">
      <c r="S277" s="404"/>
    </row>
    <row r="278" spans="19:19">
      <c r="S278" s="404"/>
    </row>
    <row r="279" spans="19:19">
      <c r="S279" s="404"/>
    </row>
    <row r="280" spans="19:19">
      <c r="S280" s="404"/>
    </row>
    <row r="281" spans="19:19">
      <c r="S281" s="404"/>
    </row>
    <row r="282" spans="19:19">
      <c r="S282" s="404"/>
    </row>
    <row r="283" spans="19:19">
      <c r="S283" s="404"/>
    </row>
    <row r="284" spans="19:19">
      <c r="S284" s="404"/>
    </row>
    <row r="285" spans="19:19">
      <c r="S285" s="404"/>
    </row>
    <row r="286" spans="19:19">
      <c r="S286" s="404"/>
    </row>
    <row r="287" spans="19:19">
      <c r="S287" s="404"/>
    </row>
    <row r="288" spans="19:19">
      <c r="S288" s="404"/>
    </row>
    <row r="289" spans="19:19">
      <c r="S289" s="404"/>
    </row>
    <row r="290" spans="19:19">
      <c r="S290" s="404"/>
    </row>
    <row r="291" spans="19:19">
      <c r="S291" s="404"/>
    </row>
    <row r="292" spans="19:19">
      <c r="S292" s="404"/>
    </row>
    <row r="293" spans="19:19">
      <c r="S293" s="404"/>
    </row>
    <row r="294" spans="19:19">
      <c r="S294" s="404"/>
    </row>
    <row r="295" spans="19:19">
      <c r="S295" s="404"/>
    </row>
    <row r="296" spans="19:19">
      <c r="S296" s="404"/>
    </row>
    <row r="297" spans="19:19">
      <c r="S297" s="404"/>
    </row>
    <row r="298" spans="19:19">
      <c r="S298" s="404"/>
    </row>
    <row r="299" spans="19:19">
      <c r="S299" s="404"/>
    </row>
    <row r="300" spans="19:19">
      <c r="S300" s="404"/>
    </row>
    <row r="301" spans="19:19">
      <c r="S301" s="404"/>
    </row>
    <row r="302" spans="19:19">
      <c r="S302" s="404"/>
    </row>
    <row r="303" spans="19:19">
      <c r="S303" s="404"/>
    </row>
    <row r="304" spans="19:19">
      <c r="S304" s="404"/>
    </row>
    <row r="305" spans="19:19">
      <c r="S305" s="404"/>
    </row>
    <row r="306" spans="19:19">
      <c r="S306" s="404"/>
    </row>
    <row r="307" spans="19:19">
      <c r="S307" s="404"/>
    </row>
    <row r="308" spans="19:19">
      <c r="S308" s="404"/>
    </row>
    <row r="309" spans="19:19">
      <c r="S309" s="404"/>
    </row>
    <row r="310" spans="19:19">
      <c r="S310" s="404"/>
    </row>
    <row r="311" spans="19:19">
      <c r="S311" s="404"/>
    </row>
    <row r="312" spans="19:19">
      <c r="S312" s="404"/>
    </row>
    <row r="313" spans="19:19">
      <c r="S313" s="404"/>
    </row>
    <row r="314" spans="19:19">
      <c r="S314" s="404"/>
    </row>
    <row r="315" spans="19:19">
      <c r="S315" s="404"/>
    </row>
    <row r="316" spans="19:19">
      <c r="S316" s="404"/>
    </row>
    <row r="317" spans="19:19">
      <c r="S317" s="404"/>
    </row>
    <row r="318" spans="19:19">
      <c r="S318" s="404"/>
    </row>
    <row r="319" spans="19:19">
      <c r="S319" s="404"/>
    </row>
    <row r="320" spans="19:19">
      <c r="S320" s="404"/>
    </row>
    <row r="321" spans="19:19">
      <c r="S321" s="404"/>
    </row>
    <row r="322" spans="19:19">
      <c r="S322" s="404"/>
    </row>
    <row r="323" spans="19:19">
      <c r="S323" s="404"/>
    </row>
    <row r="324" spans="19:19">
      <c r="S324" s="404"/>
    </row>
    <row r="325" spans="19:19">
      <c r="S325" s="404"/>
    </row>
    <row r="326" spans="19:19">
      <c r="S326" s="404"/>
    </row>
    <row r="327" spans="19:19">
      <c r="S327" s="404"/>
    </row>
    <row r="328" spans="19:19">
      <c r="S328" s="404"/>
    </row>
    <row r="329" spans="19:19">
      <c r="S329" s="404"/>
    </row>
    <row r="330" spans="19:19">
      <c r="S330" s="404"/>
    </row>
    <row r="331" spans="19:19">
      <c r="S331" s="404"/>
    </row>
    <row r="332" spans="19:19">
      <c r="S332" s="404"/>
    </row>
    <row r="333" spans="19:19">
      <c r="S333" s="404"/>
    </row>
    <row r="334" spans="19:19">
      <c r="S334" s="404"/>
    </row>
    <row r="335" spans="19:19">
      <c r="S335" s="404"/>
    </row>
    <row r="336" spans="19:19">
      <c r="S336" s="404"/>
    </row>
    <row r="337" spans="19:19">
      <c r="S337" s="404"/>
    </row>
    <row r="338" spans="19:19">
      <c r="S338" s="404"/>
    </row>
    <row r="339" spans="19:19">
      <c r="S339" s="404"/>
    </row>
    <row r="340" spans="19:19">
      <c r="S340" s="404"/>
    </row>
    <row r="341" spans="19:19">
      <c r="S341" s="404"/>
    </row>
    <row r="342" spans="19:19">
      <c r="S342" s="404"/>
    </row>
    <row r="343" spans="19:19">
      <c r="S343" s="404"/>
    </row>
    <row r="344" spans="19:19">
      <c r="S344" s="404"/>
    </row>
    <row r="345" spans="19:19">
      <c r="S345" s="404"/>
    </row>
    <row r="346" spans="19:19">
      <c r="S346" s="404"/>
    </row>
    <row r="347" spans="19:19">
      <c r="S347" s="404"/>
    </row>
    <row r="348" spans="19:19">
      <c r="S348" s="404"/>
    </row>
    <row r="349" spans="19:19">
      <c r="S349" s="404"/>
    </row>
    <row r="350" spans="19:19">
      <c r="S350" s="404"/>
    </row>
    <row r="351" spans="19:19">
      <c r="S351" s="404"/>
    </row>
    <row r="352" spans="19:19">
      <c r="S352" s="404"/>
    </row>
    <row r="353" spans="19:19">
      <c r="S353" s="404"/>
    </row>
    <row r="354" spans="19:19">
      <c r="S354" s="404"/>
    </row>
    <row r="355" spans="19:19">
      <c r="S355" s="404"/>
    </row>
    <row r="356" spans="19:19">
      <c r="S356" s="404"/>
    </row>
    <row r="357" spans="19:19">
      <c r="S357" s="404"/>
    </row>
    <row r="358" spans="19:19">
      <c r="S358" s="404"/>
    </row>
    <row r="359" spans="19:19">
      <c r="S359" s="404"/>
    </row>
    <row r="360" spans="19:19">
      <c r="S360" s="404"/>
    </row>
    <row r="361" spans="19:19">
      <c r="S361" s="404"/>
    </row>
    <row r="362" spans="19:19">
      <c r="S362" s="404"/>
    </row>
    <row r="363" spans="19:19">
      <c r="S363" s="404"/>
    </row>
    <row r="364" spans="19:19">
      <c r="S364" s="404"/>
    </row>
    <row r="365" spans="19:19">
      <c r="S365" s="404"/>
    </row>
    <row r="366" spans="19:19">
      <c r="S366" s="404"/>
    </row>
    <row r="367" spans="19:19">
      <c r="S367" s="404"/>
    </row>
    <row r="368" spans="19:19">
      <c r="S368" s="404"/>
    </row>
    <row r="369" spans="19:19">
      <c r="S369" s="404"/>
    </row>
    <row r="370" spans="19:19">
      <c r="S370" s="404"/>
    </row>
    <row r="371" spans="19:19">
      <c r="S371" s="404"/>
    </row>
    <row r="372" spans="19:19">
      <c r="S372" s="404"/>
    </row>
    <row r="373" spans="19:19">
      <c r="S373" s="404"/>
    </row>
    <row r="374" spans="19:19">
      <c r="S374" s="404"/>
    </row>
    <row r="375" spans="19:19">
      <c r="S375" s="404"/>
    </row>
    <row r="376" spans="19:19">
      <c r="S376" s="404"/>
    </row>
    <row r="377" spans="19:19">
      <c r="S377" s="404"/>
    </row>
    <row r="378" spans="19:19">
      <c r="S378" s="404"/>
    </row>
    <row r="379" spans="19:19">
      <c r="S379" s="404"/>
    </row>
    <row r="380" spans="19:19">
      <c r="S380" s="404"/>
    </row>
    <row r="381" spans="19:19">
      <c r="S381" s="404"/>
    </row>
    <row r="382" spans="19:19">
      <c r="S382" s="404"/>
    </row>
    <row r="383" spans="19:19">
      <c r="S383" s="404"/>
    </row>
  </sheetData>
  <sheetProtection password="CF58" sheet="1" objects="1" scenarios="1"/>
  <mergeCells count="92">
    <mergeCell ref="H20:I20"/>
    <mergeCell ref="I13:I15"/>
    <mergeCell ref="A64:C64"/>
    <mergeCell ref="E64:G64"/>
    <mergeCell ref="B66:J68"/>
    <mergeCell ref="A71:E71"/>
    <mergeCell ref="B54:D54"/>
    <mergeCell ref="A56:A57"/>
    <mergeCell ref="B56:J57"/>
    <mergeCell ref="B58:D58"/>
    <mergeCell ref="K183:K184"/>
    <mergeCell ref="A176:J177"/>
    <mergeCell ref="G43:H43"/>
    <mergeCell ref="B45:E45"/>
    <mergeCell ref="A48:A49"/>
    <mergeCell ref="B48:J49"/>
    <mergeCell ref="B50:D50"/>
    <mergeCell ref="A52:A53"/>
    <mergeCell ref="B52:J53"/>
    <mergeCell ref="A94:I94"/>
    <mergeCell ref="A191:J191"/>
    <mergeCell ref="A192:J192"/>
    <mergeCell ref="A193:J193"/>
    <mergeCell ref="B188:I188"/>
    <mergeCell ref="A194:J194"/>
    <mergeCell ref="A195:J195"/>
    <mergeCell ref="C102:I102"/>
    <mergeCell ref="C98:I98"/>
    <mergeCell ref="C100:I100"/>
    <mergeCell ref="C103:H103"/>
    <mergeCell ref="A175:C175"/>
    <mergeCell ref="A174:I174"/>
    <mergeCell ref="A183:J183"/>
    <mergeCell ref="C104:I104"/>
    <mergeCell ref="C27:I27"/>
    <mergeCell ref="A34:B34"/>
    <mergeCell ref="F41:H41"/>
    <mergeCell ref="A31:B31"/>
    <mergeCell ref="D29:F29"/>
    <mergeCell ref="C31:I31"/>
    <mergeCell ref="C34:H34"/>
    <mergeCell ref="I34:J34"/>
    <mergeCell ref="A3:J3"/>
    <mergeCell ref="A18:J18"/>
    <mergeCell ref="B4:C4"/>
    <mergeCell ref="H4:J7"/>
    <mergeCell ref="H8:J12"/>
    <mergeCell ref="D41:E41"/>
    <mergeCell ref="C38:I38"/>
    <mergeCell ref="G29:I29"/>
    <mergeCell ref="A40:C40"/>
    <mergeCell ref="A29:C29"/>
    <mergeCell ref="A27:B27"/>
    <mergeCell ref="A41:C41"/>
    <mergeCell ref="A109:I109"/>
    <mergeCell ref="A112:J112"/>
    <mergeCell ref="A113:J113"/>
    <mergeCell ref="A21:E22"/>
    <mergeCell ref="B32:I32"/>
    <mergeCell ref="B33:I33"/>
    <mergeCell ref="I35:J35"/>
    <mergeCell ref="A88:H89"/>
    <mergeCell ref="L179:L181"/>
    <mergeCell ref="C101:H101"/>
    <mergeCell ref="L173:M174"/>
    <mergeCell ref="A115:J116"/>
    <mergeCell ref="D135:E135"/>
    <mergeCell ref="B135:C135"/>
    <mergeCell ref="A172:J172"/>
    <mergeCell ref="A179:J182"/>
    <mergeCell ref="A134:J134"/>
    <mergeCell ref="K176:K177"/>
    <mergeCell ref="A1:J2"/>
    <mergeCell ref="A91:J91"/>
    <mergeCell ref="A92:J92"/>
    <mergeCell ref="G77:H77"/>
    <mergeCell ref="G78:H78"/>
    <mergeCell ref="G74:H74"/>
    <mergeCell ref="G73:H73"/>
    <mergeCell ref="B36:H36"/>
    <mergeCell ref="A80:J81"/>
    <mergeCell ref="A25:I25"/>
    <mergeCell ref="A185:I185"/>
    <mergeCell ref="C99:H99"/>
    <mergeCell ref="C35:H35"/>
    <mergeCell ref="D43:E43"/>
    <mergeCell ref="A61:I61"/>
    <mergeCell ref="A74:F75"/>
    <mergeCell ref="A83:I83"/>
    <mergeCell ref="A85:H87"/>
    <mergeCell ref="C105:H105"/>
    <mergeCell ref="A99:A100"/>
  </mergeCells>
  <phoneticPr fontId="9" type="noConversion"/>
  <conditionalFormatting sqref="A115 A1">
    <cfRule type="cellIs" dxfId="33" priority="5" stopIfTrue="1" operator="equal">
      <formula>"Все данные введены. Перейдите на лист ЭЗ"</formula>
    </cfRule>
  </conditionalFormatting>
  <conditionalFormatting sqref="I86">
    <cfRule type="expression" dxfId="32" priority="13" stopIfTrue="1">
      <formula>OR($G$73="да",$G$74="да")</formula>
    </cfRule>
  </conditionalFormatting>
  <conditionalFormatting sqref="J86">
    <cfRule type="expression" dxfId="31" priority="15" stopIfTrue="1">
      <formula>AND($G$73="нет",$G$74="нет")</formula>
    </cfRule>
  </conditionalFormatting>
  <conditionalFormatting sqref="B104:I105">
    <cfRule type="expression" dxfId="30" priority="17" stopIfTrue="1">
      <formula>$F$96&lt;3</formula>
    </cfRule>
  </conditionalFormatting>
  <conditionalFormatting sqref="B102:I103">
    <cfRule type="expression" dxfId="29" priority="18" stopIfTrue="1">
      <formula>$F$96&lt;2</formula>
    </cfRule>
  </conditionalFormatting>
  <conditionalFormatting sqref="A112:J112">
    <cfRule type="expression" dxfId="28" priority="2" stopIfTrue="1">
      <formula>SEARCH("не соот",A112)</formula>
    </cfRule>
  </conditionalFormatting>
  <conditionalFormatting sqref="I73">
    <cfRule type="expression" dxfId="27" priority="8" stopIfTrue="1">
      <formula>$G$73="нет"</formula>
    </cfRule>
  </conditionalFormatting>
  <conditionalFormatting sqref="I74:I75">
    <cfRule type="expression" dxfId="26" priority="9" stopIfTrue="1">
      <formula>$G$74="нет"</formula>
    </cfRule>
  </conditionalFormatting>
  <conditionalFormatting sqref="J73">
    <cfRule type="expression" dxfId="25" priority="10" stopIfTrue="1">
      <formula>$G$73="нет"</formula>
    </cfRule>
  </conditionalFormatting>
  <conditionalFormatting sqref="J74">
    <cfRule type="expression" dxfId="24" priority="11" stopIfTrue="1">
      <formula>$G$74="нет"</formula>
    </cfRule>
  </conditionalFormatting>
  <conditionalFormatting sqref="I78">
    <cfRule type="expression" dxfId="23" priority="12" stopIfTrue="1">
      <formula>$G$78="нет"</formula>
    </cfRule>
  </conditionalFormatting>
  <conditionalFormatting sqref="J78">
    <cfRule type="expression" dxfId="22" priority="14" stopIfTrue="1">
      <formula>$G$78="нет"</formula>
    </cfRule>
  </conditionalFormatting>
  <conditionalFormatting sqref="I34:I35">
    <cfRule type="expression" dxfId="21" priority="19" stopIfTrue="1">
      <formula>$I$34&lt;&gt;""</formula>
    </cfRule>
  </conditionalFormatting>
  <conditionalFormatting sqref="C35:H35">
    <cfRule type="expression" dxfId="20" priority="4" stopIfTrue="1">
      <formula>"$A$23=""-"""</formula>
    </cfRule>
  </conditionalFormatting>
  <conditionalFormatting sqref="K69">
    <cfRule type="expression" dxfId="19" priority="49" stopIfTrue="1">
      <formula>$G$77="нет"</formula>
    </cfRule>
  </conditionalFormatting>
  <conditionalFormatting sqref="H70:H71">
    <cfRule type="expression" dxfId="18" priority="50" stopIfTrue="1">
      <formula>$G$71&gt;0</formula>
    </cfRule>
  </conditionalFormatting>
  <conditionalFormatting sqref="E64:J64">
    <cfRule type="expression" dxfId="17" priority="51" stopIfTrue="1">
      <formula>$A$64=$N$69</formula>
    </cfRule>
  </conditionalFormatting>
  <conditionalFormatting sqref="B66:J68">
    <cfRule type="expression" dxfId="16" priority="52" stopIfTrue="1">
      <formula>$A$64=$N$69</formula>
    </cfRule>
  </conditionalFormatting>
  <conditionalFormatting sqref="F43:J43">
    <cfRule type="expression" dxfId="15" priority="1" stopIfTrue="1">
      <formula>$D$41&lt;&gt;"нет"</formula>
    </cfRule>
  </conditionalFormatting>
  <conditionalFormatting sqref="A21:I22">
    <cfRule type="expression" dxfId="14" priority="53" stopIfTrue="1">
      <formula>$H$20&lt;&gt;$N$13</formula>
    </cfRule>
  </conditionalFormatting>
  <dataValidations xWindow="119" yWindow="151" count="46">
    <dataValidation type="whole" allowBlank="1" showInputMessage="1" showErrorMessage="1" errorTitle="Ошибка! Введите целое число" error="курс:   от 1  до 5&#10;&#10;год окончания:   четырехзначное число  (например, 2015) за межаттестационный период&#10;" promptTitle="Введите целое число" prompt="год (напр., 2015) &#10;или&#10;курс обучения (напр., 2)  соответственно выбранному тексту в ячейке слева &#10;" sqref="H64">
      <formula1>L64</formula1>
      <formula2>K64</formula2>
    </dataValidation>
    <dataValidation type="whole" allowBlank="1" showInputMessage="1" showErrorMessage="1" errorTitle="Ошибка!" error="Введите целое четырехзначное число (например, 2015)&#10;" promptTitle="Введите целое число" prompt="год (напр., 2005) &#10;" sqref="E50 E54 E58">
      <formula1>1900</formula1>
      <formula2>K50</formula2>
    </dataValidation>
    <dataValidation allowBlank="1" showInputMessage="1" showErrorMessage="1" promptTitle="Введите" prompt="ФИО полностью" sqref="L99 C27:I28 C30:I30"/>
    <dataValidation type="whole" allowBlank="1" showInputMessage="1" showErrorMessage="1" sqref="C107">
      <formula1>1</formula1>
      <formula2>31</formula2>
    </dataValidation>
    <dataValidation type="list" allowBlank="1" showInputMessage="1" showErrorMessage="1" promptTitle="Воспользуйтесь кнопкой" prompt="справа" sqref="E10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107">
      <formula1>12</formula1>
      <formula2>25</formula2>
    </dataValidation>
    <dataValidation allowBlank="1" showInputMessage="1" showErrorMessage="1" promptTitle="Введите" prompt="ФИО полностью&#10;" sqref="C98 C104 C102 C100"/>
    <dataValidation type="list" allowBlank="1" showInputMessage="1" showErrorMessage="1" sqref="F96">
      <formula1>"1, 2"</formula1>
    </dataValidation>
    <dataValidation type="list" showInputMessage="1" showErrorMessage="1" promptTitle="Выберите из списка  (нет/да)" prompt="Выбрать &quot;да&quot;, если &#10;- педагог имеет педагогическое образование, т.е. окончил вуз/суз,  либо в настоящее время  обучается в вузе/сузе,&#10;- получил либо в настоящее время получает переподготовку" sqref="I86">
      <formula1>"нет, да"</formula1>
    </dataValidation>
    <dataValidation type="list" showInputMessage="1" showErrorMessage="1" promptTitle="Выберите из списка" prompt=" (нет/да)" sqref="I89">
      <formula1>"нет, да"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78 K69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73">
      <formula1>2000+год-5</formula1>
      <formula2>2000+год</formula2>
    </dataValidation>
    <dataValidation type="list" showInputMessage="1" showErrorMessage="1" sqref="G73:H74 G77:H78">
      <formula1>"нет, да"</formula1>
    </dataValidation>
    <dataValidation type="list" allowBlank="1" showInputMessage="1" showErrorMessage="1" promptTitle="Выберите из списка" prompt="курс обучения" sqref="J74">
      <formula1>"1к., 2к., 3к., 4к., 5к.,6к."</formula1>
    </dataValidation>
    <dataValidation type="whole" allowBlank="1" showInputMessage="1" showErrorMessage="1" errorTitle="Внимание!" error="Указывать целое число от 72 " promptTitle="Введите" prompt="суммарное &#10;кол-во часов (курсы + стажировка)" sqref="G71">
      <formula1>0</formula1>
      <formula2>500</formula2>
    </dataValidation>
    <dataValidation type="list" allowBlank="1" showInputMessage="1" showErrorMessage="1" promptTitle="выберите из списка" prompt="воспользуйтесь кнопкой" sqref="D41:E41">
      <formula1>"высшая, первая, вторая, нет"</formula1>
    </dataValidation>
    <dataValidation type="list" allowBlank="1" showInputMessage="1" showErrorMessage="1" promptTitle="Выберите из списка" prompt="воспользуйтесь кнопкой" sqref="E40">
      <formula1>"лет, год, года, "</formula1>
    </dataValidation>
    <dataValidation type="whole" allowBlank="1" showInputMessage="1" showErrorMessage="1" promptTitle="Введите" prompt="целое число лет" sqref="D40">
      <formula1>1</formula1>
      <formula2>90</formula2>
    </dataValidation>
    <dataValidation type="list" allowBlank="1" showInputMessage="1" showErrorMessage="1" promptTitle="Выберите из списка" prompt="воспользуйтесь кнопкой" sqref="D43:E43">
      <formula1>"первая, высшая"</formula1>
    </dataValidation>
    <dataValidation type="list" showInputMessage="1" showErrorMessage="1" promptTitle="Выберите из списка" prompt="НПО&#10;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и  у учащихся была возможность сдавать ЕГЭ" sqref="I22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и  у учащихся была возможность сдавать ГИА" sqref="I21">
      <formula1>"да, нет, "</formula1>
    </dataValidation>
    <dataValidation type="list" allowBlank="1" showInputMessage="1" showErrorMessage="1" promptTitle="Выберите из списка" prompt="воспользуйтесь кнопкой" sqref="D29:F29">
      <formula1>"городской округ, муниципальный район"</formula1>
    </dataValidation>
    <dataValidation type="list" errorStyle="information" allowBlank="1" showInputMessage="1" showErrorMessage="1" errorTitle="Внимание!" error="Нет в списке!&#10;&#10;Вы уверены?" promptTitle="Выберите из списка" prompt="воспользуйтесь кнопкой" sqref="G29:I29">
      <formula1>$E$4:$E$16</formula1>
    </dataValidation>
    <dataValidation type="list" showInputMessage="1" showErrorMessage="1" errorTitle="Внимание!" error="Введите число от 1 до 7" promptTitle="Введите число" prompt="от 1 до 7&#10;" sqref="B4:C4">
      <formula1>$B$117:$H$117</formula1>
    </dataValidation>
    <dataValidation type="list" showInputMessage="1" showErrorMessage="1" errorTitle="Внимание!" error="Должности нет в списке!&#10;&#10;Воспользуйтесь кнопкой справа" sqref="C34:H34">
      <formula1>"учитель, преподаватель,"</formula1>
    </dataValidation>
    <dataValidation errorStyle="information" allowBlank="1" sqref="A38:I39"/>
    <dataValidation type="textLength" errorStyle="warning" allowBlank="1" showInputMessage="1" showErrorMessage="1" errorTitle="Внимание!" error="Слишком длинная строка!&#10;Убедитесь, что на листе &quot;ЭЗ&quot; эта строка видна полностью" prompt="1-я строка для наименования учебного заведения" sqref="C31:I31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&#10;Убедитесь, что на листе &quot;ЭЗ&quot; эта строка видна полностью" prompt="2-я строка для наименования учебного заведения" sqref="B32:I32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&#10;Убедитесь, что на листе &quot;ЭЗ&quot; эта строка видна полностью" prompt="3-я строка для наименования учебного заведения" sqref="B33:I33">
      <formula1>0</formula1>
      <formula2>76</formula2>
    </dataValidation>
    <dataValidation type="list" showInputMessage="1" showErrorMessage="1" promptTitle="Выберите из списка " prompt="воспользуйтесь кнопкой" sqref="H20">
      <formula1>$Q$29:$R$29</formula1>
    </dataValidation>
    <dataValidation type="textLength" operator="lessThanOrEqual" allowBlank="1" showInputMessage="1" showErrorMessage="1" errorTitle="Внимание!" error="слишком длинный текст!&#10;&#10;!!  Проверьте, что текст виден полностью на листе &quot;ЭЗ&quot; !" promptTitle="Укажите в соотв. с дипломом:" prompt="- наименование образовательной &#10;организации,ее местонахождение;&#10;- квалификация; &#10;- специальность/направление подготовки" sqref="B56:J57">
      <formula1>160</formula1>
    </dataValidation>
    <dataValidation type="textLength" operator="lessThanOrEqual" allowBlank="1" showInputMessage="1" showErrorMessage="1" errorTitle="Внимание!" error="слишком длинный текст!&#10;&#10;" promptTitle="Укажите в соотв. с дипломом:" prompt="- наименование образовательной &#10;организации,ее местонахождение;&#10;- квалификация; &#10;- специальность/направление подготовки" sqref="B48:J49">
      <formula1>170</formula1>
    </dataValidation>
    <dataValidation type="list" allowBlank="1" showInputMessage="1" showErrorMessage="1" sqref="A48:A49 A52:A53 A56:A57">
      <formula1>$K$45:$R$45</formula1>
    </dataValidation>
    <dataValidation type="list" showInputMessage="1" showErrorMessage="1" sqref="B45:E45">
      <formula1>$L$45:$N$45</formula1>
    </dataValidation>
    <dataValidation type="list" showInputMessage="1" showErrorMessage="1" sqref="N52:O52">
      <formula1>"год окончания, курс обучения, "</formula1>
    </dataValidation>
    <dataValidation type="list" allowBlank="1" showInputMessage="1" showErrorMessage="1" promptTitle="Нажав кнопку со стрелкой" prompt="выберите из списка:&#10;- &#10;- высшая до&#10;- первая  до" sqref="G43:H43">
      <formula1>$L$42:$N$42</formula1>
    </dataValidation>
    <dataValidation type="list" showInputMessage="1" showErrorMessage="1" errorTitle="Внимание!" error="Нет в списке!" promptTitle="Выберите из списка" prompt="воспользуйтесь кнопкой" sqref="A64:C64">
      <formula1>$N$69:$N$71</formula1>
    </dataValidation>
    <dataValidation type="whole" allowBlank="1" showInputMessage="1" showErrorMessage="1" errorTitle="Внимание!" error="Указывать целое число " promptTitle="Введите" prompt="пройденное кол-во часов" sqref="J64">
      <formula1>1</formula1>
      <formula2>1000</formula2>
    </dataValidation>
    <dataValidation type="list" showInputMessage="1" showErrorMessage="1" promptTitle="Выберите из списка" prompt="воспользуйтесь кнопкой" sqref="A71:E71">
      <formula1>$L$67:$L$71</formula1>
    </dataValidation>
    <dataValidation type="list" allowBlank="1" showInputMessage="1" showErrorMessage="1" promptTitle="Выберите из списка" prompt="год окончания&#10;   или &#10;курс обучения" sqref="E64:G64">
      <formula1>"год окончания, курс обучения, "</formula1>
    </dataValidation>
    <dataValidation type="textLength" operator="lessThanOrEqual" allowBlank="1" showInputMessage="1" showErrorMessage="1" promptTitle="Укажите в соотв. с дипломом:" prompt="- наименование образовательной &#10;организации,ее местонахождение;&#10;- квалификация; &#10;- специальность/направление подготовки" sqref="B66">
      <formula1>190</formula1>
    </dataValidation>
    <dataValidation type="textLength" errorStyle="information" allowBlank="1" showInputMessage="1" showErrorMessage="1" errorTitle="Внимание!" error="Длина строки более 50 символов" promptTitle="!!!  в ИМЕНИТЕЛЬНОМ  падеже !!!" prompt="Например, &#10;физическая культура" sqref="C35:H35">
      <formula1>1</formula1>
      <formula2>50</formula2>
    </dataValidation>
    <dataValidation type="date" allowBlank="1" showInputMessage="1" showErrorMessage="1" errorTitle="Ошибка!" error=" при истекшем сроке действия кв.категории  - выберите &quot;НЕТ&quot; и  ниже &quot;первая до&quot; или &quot;высшая до&quot;  и дату действия до (напр.,16/10/2010)" promptTitle="Введите дату" prompt="напр., 06.02.20012 или 06/02/2012 :&#10; - при наличии кв.кат.- введите дату ее присвоения  (напр., дата присвоения: 13.11.2013)&#10;- при истекшем сроке действия кв.категории  - выберите &quot;НЕТ&quot; и  &quot;первая до&quot; или &quot;высшая до&quot;  и дату действия до (напр.,16/10/2010)" sqref="I41">
      <formula1>M41</formula1>
      <formula2>N41</formula2>
    </dataValidation>
    <dataValidation type="date" allowBlank="1" showInputMessage="1" showErrorMessage="1" errorTitle="Ошибка!" promptTitle="Введите дату" prompt="Заполнить при истекшем сроке действия кв.категории  - выберите &quot;НЕТ&quot; и  &quot;первая до&quot; или &quot;высшая до&quot;  и дату действия до (напр.,16/10/2010)" sqref="I43">
      <formula1>25569</formula1>
      <formula2>N41</formula2>
    </dataValidation>
    <dataValidation type="textLength" operator="lessThanOrEqual" allowBlank="1" showInputMessage="1" showErrorMessage="1" errorTitle="Внимание!" error="слишком длинный текст!&#10;&#10;!!!  Проверьте, что текст виден полностью на листе &quot;ЭЗ&quot; !" promptTitle="Укажите в соотв. с дипломом:" prompt="- наименование образовательной &#10;организации,ее местонахождение;&#10;- квалификация; &#10;- специальность/направление подготовки" sqref="B52:J53">
      <formula1>170</formula1>
    </dataValidation>
  </dataValidations>
  <hyperlinks>
    <hyperlink ref="A134:J134" location="ЭЗ!A1" tooltip="Щелкните, чтобы перейти по ссылке" display="Перейти на лист 'ЭЗ'"/>
    <hyperlink ref="A172:J172" location="ЭЗ!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27559055118110237" top="0.59055118110236227" bottom="0.59055118110236227" header="0.39370078740157483" footer="0.39370078740157483"/>
  <pageSetup paperSize="9" scale="63" orientation="portrait" r:id="rId1"/>
  <headerFooter alignWithMargins="0">
    <oddHeader>&amp;C&amp;8&amp;A / &amp;D, &amp;T /, &amp;F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Y585"/>
  <sheetViews>
    <sheetView showGridLines="0" showRowColHeaders="0" showOutlineSymbols="0" zoomScaleSheetLayoutView="100" workbookViewId="0">
      <selection activeCell="A34" sqref="A34:BE38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4" hidden="1" customWidth="1"/>
    <col min="60" max="60" width="5.7109375" style="24" hidden="1" customWidth="1"/>
    <col min="61" max="61" width="5.5703125" style="24" hidden="1" customWidth="1"/>
    <col min="62" max="62" width="7.5703125" style="67" hidden="1" customWidth="1"/>
    <col min="63" max="63" width="9" style="2" hidden="1" customWidth="1"/>
    <col min="64" max="64" width="8.140625" style="2" hidden="1" customWidth="1"/>
    <col min="65" max="65" width="7.28515625" style="2" hidden="1" customWidth="1"/>
    <col min="66" max="66" width="10.7109375" style="2" hidden="1" customWidth="1"/>
    <col min="67" max="67" width="19.28515625" style="2" hidden="1" customWidth="1"/>
    <col min="68" max="68" width="8.7109375" style="2" hidden="1" customWidth="1"/>
    <col min="69" max="69" width="6.28515625" style="2" hidden="1" customWidth="1"/>
    <col min="70" max="70" width="8.42578125" style="2" hidden="1" customWidth="1"/>
    <col min="71" max="71" width="9.5703125" style="2" hidden="1" customWidth="1"/>
    <col min="72" max="102" width="1.7109375" style="2" hidden="1" customWidth="1"/>
    <col min="103" max="16384" width="9.140625" style="2"/>
  </cols>
  <sheetData>
    <row r="1" spans="1:103" s="284" customFormat="1" ht="15.75">
      <c r="A1" s="278"/>
      <c r="B1" s="278"/>
      <c r="C1" s="869" t="s">
        <v>120</v>
      </c>
      <c r="D1" s="869"/>
      <c r="E1" s="869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69"/>
      <c r="T1" s="869"/>
      <c r="U1" s="869"/>
      <c r="V1" s="869"/>
      <c r="W1" s="869"/>
      <c r="X1" s="869"/>
      <c r="Y1" s="869"/>
      <c r="Z1" s="869"/>
      <c r="AA1" s="869"/>
      <c r="AB1" s="283"/>
      <c r="AC1" s="283"/>
      <c r="AD1" s="283"/>
      <c r="AE1" s="869" t="s">
        <v>119</v>
      </c>
      <c r="AF1" s="869"/>
      <c r="AG1" s="869"/>
      <c r="AH1" s="869"/>
      <c r="AI1" s="869"/>
      <c r="AJ1" s="869"/>
      <c r="AK1" s="869"/>
      <c r="AL1" s="869"/>
      <c r="AM1" s="869"/>
      <c r="AN1" s="283"/>
      <c r="AO1" s="283"/>
      <c r="AP1" s="283"/>
      <c r="AQ1" s="283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588"/>
      <c r="BE1" s="587">
        <f>IF('общие сведения'!C34="учитель",1,2)</f>
        <v>1</v>
      </c>
      <c r="BF1" s="401" t="str">
        <f>'общие сведения'!S1</f>
        <v xml:space="preserve">  ЭЗ - авг.2016 г.</v>
      </c>
      <c r="BG1" s="285"/>
      <c r="BH1" s="286"/>
      <c r="BI1" s="83"/>
      <c r="BJ1" s="477" t="s">
        <v>205</v>
      </c>
      <c r="BK1" s="287" t="s">
        <v>206</v>
      </c>
      <c r="CX1" s="480"/>
      <c r="CY1" s="92"/>
    </row>
    <row r="2" spans="1:103" s="284" customFormat="1" ht="15.75" hidden="1">
      <c r="A2" s="278"/>
      <c r="B2" s="278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4"/>
      <c r="AB2" s="283"/>
      <c r="AC2" s="283"/>
      <c r="AD2" s="283"/>
      <c r="AE2" s="414"/>
      <c r="AF2" s="414"/>
      <c r="AG2" s="414"/>
      <c r="AH2" s="414"/>
      <c r="AI2" s="414"/>
      <c r="AJ2" s="414"/>
      <c r="AK2" s="414"/>
      <c r="AL2" s="414"/>
      <c r="AM2" s="414"/>
      <c r="AN2" s="283"/>
      <c r="AO2" s="283"/>
      <c r="AP2" s="283"/>
      <c r="AQ2" s="283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401"/>
      <c r="BG2" s="214" t="str">
        <f>'общие сведения'!A137</f>
        <v>воспитатель</v>
      </c>
      <c r="BH2" s="214"/>
      <c r="BI2" s="214" t="str">
        <f>'общие сведения'!D137</f>
        <v>воспитателя</v>
      </c>
      <c r="BJ2" s="214"/>
      <c r="BK2" s="215">
        <f>LEN(BI2)</f>
        <v>11</v>
      </c>
      <c r="CX2" s="480"/>
      <c r="CY2" s="92"/>
    </row>
    <row r="3" spans="1:103" s="284" customFormat="1" ht="15.75" hidden="1">
      <c r="A3" s="278"/>
      <c r="B3" s="278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283"/>
      <c r="AC3" s="283"/>
      <c r="AD3" s="283"/>
      <c r="AE3" s="414"/>
      <c r="AF3" s="414"/>
      <c r="AG3" s="414"/>
      <c r="AH3" s="414"/>
      <c r="AI3" s="414"/>
      <c r="AJ3" s="414"/>
      <c r="AK3" s="414"/>
      <c r="AL3" s="414"/>
      <c r="AM3" s="414"/>
      <c r="AN3" s="283"/>
      <c r="AO3" s="283"/>
      <c r="AP3" s="283"/>
      <c r="AQ3" s="283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401"/>
      <c r="BG3" s="214" t="str">
        <f>'общие сведения'!A138</f>
        <v>воспитатель группы продленного дня</v>
      </c>
      <c r="BH3" s="214"/>
      <c r="BI3" s="214" t="str">
        <f>'общие сведения'!D138</f>
        <v>воспитателя ГПД</v>
      </c>
      <c r="BJ3" s="214"/>
      <c r="BK3" s="215">
        <f>LEN(BI3)</f>
        <v>15</v>
      </c>
      <c r="CX3" s="480"/>
      <c r="CY3" s="92"/>
    </row>
    <row r="4" spans="1:103" s="284" customFormat="1" ht="15.75" hidden="1">
      <c r="A4" s="278"/>
      <c r="B4" s="278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  <c r="AA4" s="414"/>
      <c r="AB4" s="283"/>
      <c r="AC4" s="283"/>
      <c r="AD4" s="283"/>
      <c r="AE4" s="414"/>
      <c r="AF4" s="414"/>
      <c r="AG4" s="414"/>
      <c r="AH4" s="414"/>
      <c r="AI4" s="414"/>
      <c r="AJ4" s="414"/>
      <c r="AK4" s="414"/>
      <c r="AL4" s="414"/>
      <c r="AM4" s="414"/>
      <c r="AN4" s="283"/>
      <c r="AO4" s="283"/>
      <c r="AP4" s="283"/>
      <c r="AQ4" s="283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401"/>
      <c r="BG4" s="214" t="str">
        <f>'общие сведения'!A139</f>
        <v>дефектолог</v>
      </c>
      <c r="BH4" s="214"/>
      <c r="BI4" s="214" t="str">
        <f>'общие сведения'!D139</f>
        <v>дефектолога</v>
      </c>
      <c r="BJ4" s="214"/>
      <c r="BK4" s="423">
        <f t="shared" ref="BK4:BK31" si="0">LEN(BI4)</f>
        <v>11</v>
      </c>
      <c r="CX4" s="480"/>
      <c r="CY4" s="92"/>
    </row>
    <row r="5" spans="1:103" s="284" customFormat="1" ht="15.75" hidden="1">
      <c r="A5" s="278"/>
      <c r="B5" s="278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283"/>
      <c r="AC5" s="283"/>
      <c r="AD5" s="283"/>
      <c r="AE5" s="414"/>
      <c r="AF5" s="414"/>
      <c r="AG5" s="414"/>
      <c r="AH5" s="414"/>
      <c r="AI5" s="414"/>
      <c r="AJ5" s="414"/>
      <c r="AK5" s="414"/>
      <c r="AL5" s="414"/>
      <c r="AM5" s="414"/>
      <c r="AN5" s="283"/>
      <c r="AO5" s="283"/>
      <c r="AP5" s="283"/>
      <c r="AQ5" s="283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401"/>
      <c r="BG5" s="214" t="str">
        <f>'общие сведения'!A140</f>
        <v>инструктор по труду</v>
      </c>
      <c r="BH5" s="214"/>
      <c r="BI5" s="214" t="str">
        <f>'общие сведения'!D140</f>
        <v>инструктора по труду</v>
      </c>
      <c r="BJ5" s="214"/>
      <c r="BK5" s="423">
        <f t="shared" si="0"/>
        <v>20</v>
      </c>
      <c r="CX5" s="480"/>
      <c r="CY5" s="92"/>
    </row>
    <row r="6" spans="1:103" s="284" customFormat="1" ht="15.75" hidden="1">
      <c r="A6" s="278"/>
      <c r="B6" s="278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Z6" s="414"/>
      <c r="AA6" s="414"/>
      <c r="AB6" s="283"/>
      <c r="AC6" s="283"/>
      <c r="AD6" s="283"/>
      <c r="AE6" s="414"/>
      <c r="AF6" s="414"/>
      <c r="AG6" s="414"/>
      <c r="AH6" s="414"/>
      <c r="AI6" s="414"/>
      <c r="AJ6" s="414"/>
      <c r="AK6" s="414"/>
      <c r="AL6" s="414"/>
      <c r="AM6" s="414"/>
      <c r="AN6" s="283"/>
      <c r="AO6" s="283"/>
      <c r="AP6" s="283"/>
      <c r="AQ6" s="283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401"/>
      <c r="BG6" s="214" t="str">
        <f>'общие сведения'!A141</f>
        <v>инструктор по физической культуре</v>
      </c>
      <c r="BH6" s="214"/>
      <c r="BI6" s="214" t="str">
        <f>'общие сведения'!D141</f>
        <v>инструктора по физ. культуре</v>
      </c>
      <c r="BJ6" s="214"/>
      <c r="BK6" s="423">
        <f t="shared" si="0"/>
        <v>28</v>
      </c>
      <c r="CX6" s="480"/>
      <c r="CY6" s="92"/>
    </row>
    <row r="7" spans="1:103" s="284" customFormat="1" ht="15.75" hidden="1">
      <c r="A7" s="278"/>
      <c r="B7" s="278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283"/>
      <c r="AC7" s="283"/>
      <c r="AD7" s="283"/>
      <c r="AE7" s="414"/>
      <c r="AF7" s="414"/>
      <c r="AG7" s="414"/>
      <c r="AH7" s="414"/>
      <c r="AI7" s="414"/>
      <c r="AJ7" s="414"/>
      <c r="AK7" s="414"/>
      <c r="AL7" s="414"/>
      <c r="AM7" s="414"/>
      <c r="AN7" s="283"/>
      <c r="AO7" s="283"/>
      <c r="AP7" s="283"/>
      <c r="AQ7" s="283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401"/>
      <c r="BG7" s="214" t="str">
        <f>'общие сведения'!A142</f>
        <v>инструктор по физическому воспитанию</v>
      </c>
      <c r="BH7" s="214"/>
      <c r="BI7" s="214" t="str">
        <f>'общие сведения'!D142</f>
        <v>инструктора по физ.воспитанию</v>
      </c>
      <c r="BJ7" s="214"/>
      <c r="BK7" s="423">
        <f t="shared" si="0"/>
        <v>29</v>
      </c>
      <c r="CX7" s="480"/>
      <c r="CY7" s="92"/>
    </row>
    <row r="8" spans="1:103" s="284" customFormat="1" ht="15.75" hidden="1">
      <c r="A8" s="278"/>
      <c r="B8" s="278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4"/>
      <c r="Y8" s="414"/>
      <c r="Z8" s="414"/>
      <c r="AA8" s="414"/>
      <c r="AB8" s="283"/>
      <c r="AC8" s="283"/>
      <c r="AD8" s="283"/>
      <c r="AE8" s="414"/>
      <c r="AF8" s="414"/>
      <c r="AG8" s="414"/>
      <c r="AH8" s="414"/>
      <c r="AI8" s="414"/>
      <c r="AJ8" s="414"/>
      <c r="AK8" s="414"/>
      <c r="AL8" s="414"/>
      <c r="AM8" s="414"/>
      <c r="AN8" s="283"/>
      <c r="AO8" s="283"/>
      <c r="AP8" s="283"/>
      <c r="AQ8" s="283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401"/>
      <c r="BG8" s="214" t="str">
        <f>'общие сведения'!A143</f>
        <v>инструктор-методист</v>
      </c>
      <c r="BH8" s="214"/>
      <c r="BI8" s="214" t="str">
        <f>'общие сведения'!D143</f>
        <v>инструктора-методиста</v>
      </c>
      <c r="BJ8" s="214"/>
      <c r="BK8" s="423">
        <f t="shared" si="0"/>
        <v>21</v>
      </c>
      <c r="CX8" s="480"/>
      <c r="CY8" s="92"/>
    </row>
    <row r="9" spans="1:103" s="284" customFormat="1" ht="15.75" hidden="1">
      <c r="A9" s="278"/>
      <c r="B9" s="278"/>
      <c r="C9" s="414"/>
      <c r="D9" s="414"/>
      <c r="E9" s="414"/>
      <c r="F9" s="414"/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283"/>
      <c r="AC9" s="283"/>
      <c r="AD9" s="283"/>
      <c r="AE9" s="414"/>
      <c r="AF9" s="414"/>
      <c r="AG9" s="414"/>
      <c r="AH9" s="414"/>
      <c r="AI9" s="414"/>
      <c r="AJ9" s="414"/>
      <c r="AK9" s="414"/>
      <c r="AL9" s="414"/>
      <c r="AM9" s="414"/>
      <c r="AN9" s="283"/>
      <c r="AO9" s="283"/>
      <c r="AP9" s="283"/>
      <c r="AQ9" s="283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401"/>
      <c r="BG9" s="214" t="str">
        <f>'общие сведения'!A144</f>
        <v>концертмейстер</v>
      </c>
      <c r="BH9" s="214"/>
      <c r="BI9" s="214" t="str">
        <f>'общие сведения'!D144</f>
        <v>концертмейстера</v>
      </c>
      <c r="BJ9" s="214"/>
      <c r="BK9" s="423">
        <f t="shared" si="0"/>
        <v>15</v>
      </c>
      <c r="CX9" s="480"/>
      <c r="CY9" s="92"/>
    </row>
    <row r="10" spans="1:103" s="284" customFormat="1" ht="15.75" hidden="1">
      <c r="A10" s="278"/>
      <c r="B10" s="278"/>
      <c r="C10" s="414"/>
      <c r="D10" s="414"/>
      <c r="E10" s="414"/>
      <c r="F10" s="414"/>
      <c r="G10" s="414"/>
      <c r="H10" s="414"/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4"/>
      <c r="Y10" s="414"/>
      <c r="Z10" s="414"/>
      <c r="AA10" s="414"/>
      <c r="AB10" s="283"/>
      <c r="AC10" s="283"/>
      <c r="AD10" s="283"/>
      <c r="AE10" s="414"/>
      <c r="AF10" s="414"/>
      <c r="AG10" s="414"/>
      <c r="AH10" s="414"/>
      <c r="AI10" s="414"/>
      <c r="AJ10" s="414"/>
      <c r="AK10" s="414"/>
      <c r="AL10" s="414"/>
      <c r="AM10" s="414"/>
      <c r="AN10" s="283"/>
      <c r="AO10" s="283"/>
      <c r="AP10" s="283"/>
      <c r="AQ10" s="283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401"/>
      <c r="BG10" s="214" t="str">
        <f>'общие сведения'!A145</f>
        <v>логопед</v>
      </c>
      <c r="BH10" s="214"/>
      <c r="BI10" s="214" t="str">
        <f>'общие сведения'!D145</f>
        <v>логопеда</v>
      </c>
      <c r="BJ10" s="214"/>
      <c r="BK10" s="423">
        <f t="shared" si="0"/>
        <v>8</v>
      </c>
      <c r="CX10" s="480"/>
      <c r="CY10" s="92"/>
    </row>
    <row r="11" spans="1:103" s="284" customFormat="1" ht="15.75" hidden="1">
      <c r="A11" s="278"/>
      <c r="B11" s="278"/>
      <c r="C11" s="414"/>
      <c r="D11" s="414"/>
      <c r="E11" s="414"/>
      <c r="F11" s="414"/>
      <c r="G11" s="414"/>
      <c r="H11" s="414"/>
      <c r="I11" s="414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  <c r="AA11" s="414"/>
      <c r="AB11" s="283"/>
      <c r="AC11" s="283"/>
      <c r="AD11" s="283"/>
      <c r="AE11" s="414"/>
      <c r="AF11" s="414"/>
      <c r="AG11" s="414"/>
      <c r="AH11" s="414"/>
      <c r="AI11" s="414"/>
      <c r="AJ11" s="414"/>
      <c r="AK11" s="414"/>
      <c r="AL11" s="414"/>
      <c r="AM11" s="414"/>
      <c r="AN11" s="283"/>
      <c r="AO11" s="283"/>
      <c r="AP11" s="283"/>
      <c r="AQ11" s="283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401"/>
      <c r="BG11" s="214" t="str">
        <f>'общие сведения'!A146</f>
        <v>мастер производственного обучения</v>
      </c>
      <c r="BH11" s="214"/>
      <c r="BI11" s="214" t="str">
        <f>'общие сведения'!D146</f>
        <v>мастера п./о.</v>
      </c>
      <c r="BJ11" s="214"/>
      <c r="BK11" s="423">
        <f t="shared" si="0"/>
        <v>13</v>
      </c>
      <c r="CX11" s="480"/>
      <c r="CY11" s="92"/>
    </row>
    <row r="12" spans="1:103" s="284" customFormat="1" ht="15.75" hidden="1">
      <c r="A12" s="278"/>
      <c r="B12" s="278"/>
      <c r="C12" s="414"/>
      <c r="D12" s="414"/>
      <c r="E12" s="414"/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4"/>
      <c r="S12" s="414"/>
      <c r="T12" s="414"/>
      <c r="U12" s="414"/>
      <c r="V12" s="414"/>
      <c r="W12" s="414"/>
      <c r="X12" s="414"/>
      <c r="Y12" s="414"/>
      <c r="Z12" s="414"/>
      <c r="AA12" s="414"/>
      <c r="AB12" s="283"/>
      <c r="AC12" s="283"/>
      <c r="AD12" s="283"/>
      <c r="AE12" s="414"/>
      <c r="AF12" s="414"/>
      <c r="AG12" s="414"/>
      <c r="AH12" s="414"/>
      <c r="AI12" s="414"/>
      <c r="AJ12" s="414"/>
      <c r="AK12" s="414"/>
      <c r="AL12" s="414"/>
      <c r="AM12" s="414"/>
      <c r="AN12" s="283"/>
      <c r="AO12" s="283"/>
      <c r="AP12" s="283"/>
      <c r="AQ12" s="283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401"/>
      <c r="BG12" s="214" t="str">
        <f>'общие сведения'!A147</f>
        <v>методист</v>
      </c>
      <c r="BH12" s="214"/>
      <c r="BI12" s="214" t="str">
        <f>'общие сведения'!D147</f>
        <v>методиста</v>
      </c>
      <c r="BJ12" s="214"/>
      <c r="BK12" s="423">
        <f t="shared" si="0"/>
        <v>9</v>
      </c>
      <c r="CX12" s="480"/>
      <c r="CY12" s="92"/>
    </row>
    <row r="13" spans="1:103" s="284" customFormat="1" ht="15.75" hidden="1">
      <c r="A13" s="278"/>
      <c r="B13" s="278"/>
      <c r="C13" s="414"/>
      <c r="D13" s="414"/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414"/>
      <c r="R13" s="414"/>
      <c r="S13" s="414"/>
      <c r="T13" s="414"/>
      <c r="U13" s="414"/>
      <c r="V13" s="414"/>
      <c r="W13" s="414"/>
      <c r="X13" s="414"/>
      <c r="Y13" s="414"/>
      <c r="Z13" s="414"/>
      <c r="AA13" s="414"/>
      <c r="AB13" s="283"/>
      <c r="AC13" s="283"/>
      <c r="AD13" s="283"/>
      <c r="AE13" s="414"/>
      <c r="AF13" s="414"/>
      <c r="AG13" s="414"/>
      <c r="AH13" s="414"/>
      <c r="AI13" s="414"/>
      <c r="AJ13" s="414"/>
      <c r="AK13" s="414"/>
      <c r="AL13" s="414"/>
      <c r="AM13" s="414"/>
      <c r="AN13" s="283"/>
      <c r="AO13" s="283"/>
      <c r="AP13" s="283"/>
      <c r="AQ13" s="283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401"/>
      <c r="BG13" s="214" t="str">
        <f>'общие сведения'!A148</f>
        <v>музыкальный руководитель</v>
      </c>
      <c r="BH13" s="214"/>
      <c r="BI13" s="214" t="str">
        <f>'общие сведения'!D148</f>
        <v>музыкального руководителя</v>
      </c>
      <c r="BJ13" s="214"/>
      <c r="BK13" s="423">
        <f t="shared" si="0"/>
        <v>25</v>
      </c>
      <c r="CX13" s="480"/>
      <c r="CY13" s="92"/>
    </row>
    <row r="14" spans="1:103" s="284" customFormat="1" ht="15.75" hidden="1">
      <c r="A14" s="278"/>
      <c r="B14" s="278"/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4"/>
      <c r="Q14" s="414"/>
      <c r="R14" s="414"/>
      <c r="S14" s="414"/>
      <c r="T14" s="414"/>
      <c r="U14" s="414"/>
      <c r="V14" s="414"/>
      <c r="W14" s="414"/>
      <c r="X14" s="414"/>
      <c r="Y14" s="414"/>
      <c r="Z14" s="414"/>
      <c r="AA14" s="414"/>
      <c r="AB14" s="283"/>
      <c r="AC14" s="283"/>
      <c r="AD14" s="283"/>
      <c r="AE14" s="414"/>
      <c r="AF14" s="414"/>
      <c r="AG14" s="414"/>
      <c r="AH14" s="414"/>
      <c r="AI14" s="414"/>
      <c r="AJ14" s="414"/>
      <c r="AK14" s="414"/>
      <c r="AL14" s="414"/>
      <c r="AM14" s="414"/>
      <c r="AN14" s="283"/>
      <c r="AO14" s="283"/>
      <c r="AP14" s="283"/>
      <c r="AQ14" s="283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401"/>
      <c r="BG14" s="214" t="str">
        <f>'общие сведения'!A149</f>
        <v>педагог</v>
      </c>
      <c r="BH14" s="214"/>
      <c r="BI14" s="214" t="str">
        <f>'общие сведения'!D149</f>
        <v>педагога</v>
      </c>
      <c r="BJ14" s="214"/>
      <c r="BK14" s="423">
        <f t="shared" si="0"/>
        <v>8</v>
      </c>
      <c r="CX14" s="480"/>
      <c r="CY14" s="92"/>
    </row>
    <row r="15" spans="1:103" s="284" customFormat="1" ht="15.75" hidden="1">
      <c r="A15" s="278"/>
      <c r="B15" s="278"/>
      <c r="C15" s="414"/>
      <c r="D15" s="414"/>
      <c r="E15" s="414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4"/>
      <c r="Q15" s="414"/>
      <c r="R15" s="414"/>
      <c r="S15" s="414"/>
      <c r="T15" s="414"/>
      <c r="U15" s="414"/>
      <c r="V15" s="414"/>
      <c r="W15" s="414"/>
      <c r="X15" s="414"/>
      <c r="Y15" s="414"/>
      <c r="Z15" s="414"/>
      <c r="AA15" s="414"/>
      <c r="AB15" s="283"/>
      <c r="AC15" s="283"/>
      <c r="AD15" s="283"/>
      <c r="AE15" s="414"/>
      <c r="AF15" s="414"/>
      <c r="AG15" s="414"/>
      <c r="AH15" s="414"/>
      <c r="AI15" s="414"/>
      <c r="AJ15" s="414"/>
      <c r="AK15" s="414"/>
      <c r="AL15" s="414"/>
      <c r="AM15" s="414"/>
      <c r="AN15" s="283"/>
      <c r="AO15" s="283"/>
      <c r="AP15" s="283"/>
      <c r="AQ15" s="283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401"/>
      <c r="BG15" s="214" t="str">
        <f>'общие сведения'!A150</f>
        <v>педагог дополнительного образования</v>
      </c>
      <c r="BH15" s="214"/>
      <c r="BI15" s="214" t="str">
        <f>'общие сведения'!D150</f>
        <v>педагога доп. образования</v>
      </c>
      <c r="BJ15" s="214"/>
      <c r="BK15" s="423">
        <f t="shared" si="0"/>
        <v>25</v>
      </c>
      <c r="CX15" s="480"/>
      <c r="CY15" s="92"/>
    </row>
    <row r="16" spans="1:103" s="284" customFormat="1" ht="15.75" hidden="1">
      <c r="A16" s="278"/>
      <c r="B16" s="278"/>
      <c r="C16" s="414"/>
      <c r="D16" s="414"/>
      <c r="E16" s="414"/>
      <c r="F16" s="414"/>
      <c r="G16" s="414"/>
      <c r="H16" s="414"/>
      <c r="I16" s="414"/>
      <c r="J16" s="414"/>
      <c r="K16" s="414"/>
      <c r="L16" s="414"/>
      <c r="M16" s="414"/>
      <c r="N16" s="414"/>
      <c r="O16" s="414"/>
      <c r="P16" s="414"/>
      <c r="Q16" s="414"/>
      <c r="R16" s="414"/>
      <c r="S16" s="414"/>
      <c r="T16" s="414"/>
      <c r="U16" s="414"/>
      <c r="V16" s="414"/>
      <c r="W16" s="414"/>
      <c r="X16" s="414"/>
      <c r="Y16" s="414"/>
      <c r="Z16" s="414"/>
      <c r="AA16" s="414"/>
      <c r="AB16" s="283"/>
      <c r="AC16" s="283"/>
      <c r="AD16" s="283"/>
      <c r="AE16" s="414"/>
      <c r="AF16" s="414"/>
      <c r="AG16" s="414"/>
      <c r="AH16" s="414"/>
      <c r="AI16" s="414"/>
      <c r="AJ16" s="414"/>
      <c r="AK16" s="414"/>
      <c r="AL16" s="414"/>
      <c r="AM16" s="414"/>
      <c r="AN16" s="283"/>
      <c r="AO16" s="283"/>
      <c r="AP16" s="283"/>
      <c r="AQ16" s="283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401"/>
      <c r="BG16" s="214" t="str">
        <f>'общие сведения'!A151</f>
        <v>педагог-организатор</v>
      </c>
      <c r="BH16" s="214"/>
      <c r="BI16" s="214" t="str">
        <f>'общие сведения'!D151</f>
        <v>педагога-организатора</v>
      </c>
      <c r="BJ16" s="214"/>
      <c r="BK16" s="423">
        <f t="shared" si="0"/>
        <v>21</v>
      </c>
      <c r="CX16" s="480"/>
      <c r="CY16" s="92"/>
    </row>
    <row r="17" spans="1:103" s="284" customFormat="1" ht="15" hidden="1" customHeight="1">
      <c r="A17" s="278"/>
      <c r="B17" s="278"/>
      <c r="C17" s="414"/>
      <c r="D17" s="414"/>
      <c r="E17" s="414"/>
      <c r="F17" s="414"/>
      <c r="G17" s="414"/>
      <c r="H17" s="414"/>
      <c r="I17" s="414"/>
      <c r="J17" s="414"/>
      <c r="K17" s="414"/>
      <c r="L17" s="414"/>
      <c r="M17" s="414"/>
      <c r="N17" s="414"/>
      <c r="O17" s="414"/>
      <c r="P17" s="414"/>
      <c r="Q17" s="414"/>
      <c r="R17" s="414"/>
      <c r="S17" s="414"/>
      <c r="T17" s="414"/>
      <c r="U17" s="414"/>
      <c r="V17" s="414"/>
      <c r="W17" s="414"/>
      <c r="X17" s="414"/>
      <c r="Y17" s="414"/>
      <c r="Z17" s="414"/>
      <c r="AA17" s="414"/>
      <c r="AB17" s="283"/>
      <c r="AC17" s="283"/>
      <c r="AD17" s="283"/>
      <c r="AE17" s="414"/>
      <c r="AF17" s="414"/>
      <c r="AG17" s="414"/>
      <c r="AH17" s="414"/>
      <c r="AI17" s="414"/>
      <c r="AJ17" s="414"/>
      <c r="AK17" s="414"/>
      <c r="AL17" s="414"/>
      <c r="AM17" s="414"/>
      <c r="AN17" s="283"/>
      <c r="AO17" s="283"/>
      <c r="AP17" s="283"/>
      <c r="AQ17" s="283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278"/>
      <c r="BF17" s="401"/>
      <c r="BG17" s="214" t="str">
        <f>'общие сведения'!A152</f>
        <v>педагог-психолог</v>
      </c>
      <c r="BH17" s="214"/>
      <c r="BI17" s="214" t="str">
        <f>'общие сведения'!D152</f>
        <v>педагога-психолога</v>
      </c>
      <c r="BJ17" s="214"/>
      <c r="BK17" s="423">
        <f t="shared" si="0"/>
        <v>18</v>
      </c>
      <c r="CX17" s="480"/>
      <c r="CY17" s="92"/>
    </row>
    <row r="18" spans="1:103" s="284" customFormat="1" ht="15" hidden="1" customHeight="1">
      <c r="A18" s="278"/>
      <c r="B18" s="278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283"/>
      <c r="AC18" s="283"/>
      <c r="AD18" s="283"/>
      <c r="AE18" s="414"/>
      <c r="AF18" s="414"/>
      <c r="AG18" s="414"/>
      <c r="AH18" s="414"/>
      <c r="AI18" s="414"/>
      <c r="AJ18" s="414"/>
      <c r="AK18" s="414"/>
      <c r="AL18" s="414"/>
      <c r="AM18" s="414"/>
      <c r="AN18" s="283"/>
      <c r="AO18" s="283"/>
      <c r="AP18" s="283"/>
      <c r="AQ18" s="283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278"/>
      <c r="BC18" s="278"/>
      <c r="BD18" s="278"/>
      <c r="BE18" s="278"/>
      <c r="BF18" s="401"/>
      <c r="BG18" s="214" t="str">
        <f>'общие сведения'!A153</f>
        <v>преподаватель</v>
      </c>
      <c r="BH18" s="214"/>
      <c r="BI18" s="214" t="str">
        <f>'общие сведения'!D153</f>
        <v>преподавателя</v>
      </c>
      <c r="BJ18" s="214"/>
      <c r="BK18" s="423">
        <f t="shared" si="0"/>
        <v>13</v>
      </c>
      <c r="CX18" s="480"/>
      <c r="CY18" s="92"/>
    </row>
    <row r="19" spans="1:103" s="284" customFormat="1" ht="15" hidden="1" customHeight="1">
      <c r="A19" s="278"/>
      <c r="B19" s="278"/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283"/>
      <c r="AC19" s="283"/>
      <c r="AD19" s="283"/>
      <c r="AE19" s="414"/>
      <c r="AF19" s="414"/>
      <c r="AG19" s="414"/>
      <c r="AH19" s="414"/>
      <c r="AI19" s="414"/>
      <c r="AJ19" s="414"/>
      <c r="AK19" s="414"/>
      <c r="AL19" s="414"/>
      <c r="AM19" s="414"/>
      <c r="AN19" s="283"/>
      <c r="AO19" s="283"/>
      <c r="AP19" s="283"/>
      <c r="AQ19" s="283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401"/>
      <c r="BG19" s="214" t="str">
        <f>'общие сведения'!A154</f>
        <v xml:space="preserve">преподаватель-организатор </v>
      </c>
      <c r="BH19" s="214"/>
      <c r="BI19" s="214" t="str">
        <f>'общие сведения'!D154</f>
        <v xml:space="preserve">преподавателя-организатора </v>
      </c>
      <c r="BJ19" s="214"/>
      <c r="BK19" s="423">
        <f t="shared" si="0"/>
        <v>27</v>
      </c>
      <c r="CX19" s="480"/>
      <c r="CY19" s="92"/>
    </row>
    <row r="20" spans="1:103" s="284" customFormat="1" ht="15" hidden="1" customHeight="1">
      <c r="A20" s="278"/>
      <c r="B20" s="278"/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283"/>
      <c r="AC20" s="283"/>
      <c r="AD20" s="283"/>
      <c r="AE20" s="414"/>
      <c r="AF20" s="414"/>
      <c r="AG20" s="414"/>
      <c r="AH20" s="414"/>
      <c r="AI20" s="414"/>
      <c r="AJ20" s="414"/>
      <c r="AK20" s="414"/>
      <c r="AL20" s="414"/>
      <c r="AM20" s="414"/>
      <c r="AN20" s="283"/>
      <c r="AO20" s="283"/>
      <c r="AP20" s="283"/>
      <c r="AQ20" s="283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401"/>
      <c r="BG20" s="214" t="str">
        <f>'общие сведения'!A155</f>
        <v>психолог</v>
      </c>
      <c r="BH20" s="214"/>
      <c r="BI20" s="214" t="str">
        <f>'общие сведения'!D155</f>
        <v>психолога</v>
      </c>
      <c r="BJ20" s="214"/>
      <c r="BK20" s="423">
        <f t="shared" si="0"/>
        <v>9</v>
      </c>
      <c r="CX20" s="480"/>
      <c r="CY20" s="92"/>
    </row>
    <row r="21" spans="1:103" s="284" customFormat="1" ht="15" hidden="1" customHeight="1">
      <c r="A21" s="278"/>
      <c r="B21" s="278"/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283"/>
      <c r="AC21" s="283"/>
      <c r="AD21" s="283"/>
      <c r="AE21" s="414"/>
      <c r="AF21" s="414"/>
      <c r="AG21" s="414"/>
      <c r="AH21" s="414"/>
      <c r="AI21" s="414"/>
      <c r="AJ21" s="414"/>
      <c r="AK21" s="414"/>
      <c r="AL21" s="414"/>
      <c r="AM21" s="414"/>
      <c r="AN21" s="283"/>
      <c r="AO21" s="283"/>
      <c r="AP21" s="283"/>
      <c r="AQ21" s="283"/>
      <c r="AR21" s="278"/>
      <c r="AS21" s="278"/>
      <c r="AT21" s="278"/>
      <c r="AU21" s="27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8"/>
      <c r="BF21" s="401"/>
      <c r="BG21" s="214" t="str">
        <f>'общие сведения'!A156</f>
        <v>руководитель физ.воспитания</v>
      </c>
      <c r="BH21" s="214"/>
      <c r="BI21" s="214" t="str">
        <f>'общие сведения'!D156</f>
        <v>руководителя физ. воспитания</v>
      </c>
      <c r="BJ21" s="214"/>
      <c r="BK21" s="215">
        <f t="shared" si="0"/>
        <v>28</v>
      </c>
      <c r="CX21" s="480"/>
      <c r="CY21" s="92"/>
    </row>
    <row r="22" spans="1:103" s="284" customFormat="1" ht="15" hidden="1" customHeight="1">
      <c r="A22" s="278"/>
      <c r="B22" s="278"/>
      <c r="C22" s="414"/>
      <c r="D22" s="414"/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  <c r="P22" s="414"/>
      <c r="Q22" s="414"/>
      <c r="R22" s="414"/>
      <c r="S22" s="414"/>
      <c r="T22" s="414"/>
      <c r="U22" s="414"/>
      <c r="V22" s="414"/>
      <c r="W22" s="414"/>
      <c r="X22" s="414"/>
      <c r="Y22" s="414"/>
      <c r="Z22" s="414"/>
      <c r="AA22" s="414"/>
      <c r="AB22" s="283"/>
      <c r="AC22" s="283"/>
      <c r="AD22" s="283"/>
      <c r="AE22" s="414"/>
      <c r="AF22" s="414"/>
      <c r="AG22" s="414"/>
      <c r="AH22" s="414"/>
      <c r="AI22" s="414"/>
      <c r="AJ22" s="414"/>
      <c r="AK22" s="414"/>
      <c r="AL22" s="414"/>
      <c r="AM22" s="414"/>
      <c r="AN22" s="283"/>
      <c r="AO22" s="283"/>
      <c r="AP22" s="283"/>
      <c r="AQ22" s="283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C22" s="278"/>
      <c r="BD22" s="278"/>
      <c r="BE22" s="278"/>
      <c r="BF22" s="401"/>
      <c r="BG22" s="214" t="str">
        <f>'общие сведения'!A157</f>
        <v>социальный педагог</v>
      </c>
      <c r="BH22" s="214"/>
      <c r="BI22" s="214" t="str">
        <f>'общие сведения'!D157</f>
        <v>социального педагога</v>
      </c>
      <c r="BJ22" s="214"/>
      <c r="BK22" s="215">
        <f t="shared" si="0"/>
        <v>20</v>
      </c>
      <c r="CX22" s="480"/>
      <c r="CY22" s="92"/>
    </row>
    <row r="23" spans="1:103" s="284" customFormat="1" ht="15" hidden="1" customHeight="1">
      <c r="A23" s="278"/>
      <c r="B23" s="278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O23" s="414"/>
      <c r="P23" s="414"/>
      <c r="Q23" s="414"/>
      <c r="R23" s="414"/>
      <c r="S23" s="414"/>
      <c r="T23" s="414"/>
      <c r="U23" s="414"/>
      <c r="V23" s="414"/>
      <c r="W23" s="414"/>
      <c r="X23" s="414"/>
      <c r="Y23" s="414"/>
      <c r="Z23" s="414"/>
      <c r="AA23" s="414"/>
      <c r="AB23" s="283"/>
      <c r="AC23" s="283"/>
      <c r="AD23" s="283"/>
      <c r="AE23" s="414"/>
      <c r="AF23" s="414"/>
      <c r="AG23" s="414"/>
      <c r="AH23" s="414"/>
      <c r="AI23" s="414"/>
      <c r="AJ23" s="414"/>
      <c r="AK23" s="414"/>
      <c r="AL23" s="414"/>
      <c r="AM23" s="414"/>
      <c r="AN23" s="283"/>
      <c r="AO23" s="283"/>
      <c r="AP23" s="283"/>
      <c r="AQ23" s="283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401"/>
      <c r="BG23" s="214" t="str">
        <f>'общие сведения'!A158</f>
        <v>старший воспитатель</v>
      </c>
      <c r="BH23" s="214"/>
      <c r="BI23" s="214" t="str">
        <f>'общие сведения'!D158</f>
        <v>старшего воспитателя</v>
      </c>
      <c r="BJ23" s="214"/>
      <c r="BK23" s="215">
        <f t="shared" si="0"/>
        <v>20</v>
      </c>
      <c r="CX23" s="480"/>
      <c r="CY23" s="92"/>
    </row>
    <row r="24" spans="1:103" s="284" customFormat="1" ht="15" hidden="1" customHeight="1">
      <c r="A24" s="278"/>
      <c r="B24" s="278"/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M24" s="414"/>
      <c r="N24" s="414"/>
      <c r="O24" s="414"/>
      <c r="P24" s="414"/>
      <c r="Q24" s="414"/>
      <c r="R24" s="414"/>
      <c r="S24" s="414"/>
      <c r="T24" s="414"/>
      <c r="U24" s="414"/>
      <c r="V24" s="414"/>
      <c r="W24" s="414"/>
      <c r="X24" s="414"/>
      <c r="Y24" s="414"/>
      <c r="Z24" s="414"/>
      <c r="AA24" s="414"/>
      <c r="AB24" s="283"/>
      <c r="AC24" s="283"/>
      <c r="AD24" s="283"/>
      <c r="AE24" s="414"/>
      <c r="AF24" s="414"/>
      <c r="AG24" s="414"/>
      <c r="AH24" s="414"/>
      <c r="AI24" s="414"/>
      <c r="AJ24" s="414"/>
      <c r="AK24" s="414"/>
      <c r="AL24" s="414"/>
      <c r="AM24" s="414"/>
      <c r="AN24" s="283"/>
      <c r="AO24" s="283"/>
      <c r="AP24" s="283"/>
      <c r="AQ24" s="283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401"/>
      <c r="BG24" s="214" t="str">
        <f>'общие сведения'!A159</f>
        <v>тренер</v>
      </c>
      <c r="BH24" s="214"/>
      <c r="BI24" s="214" t="str">
        <f>'общие сведения'!D159</f>
        <v>тренера</v>
      </c>
      <c r="BJ24" s="214"/>
      <c r="BK24" s="215">
        <f t="shared" si="0"/>
        <v>7</v>
      </c>
      <c r="CX24" s="480"/>
      <c r="CY24" s="92"/>
    </row>
    <row r="25" spans="1:103" s="284" customFormat="1" ht="15" hidden="1" customHeight="1">
      <c r="A25" s="278"/>
      <c r="B25" s="278"/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414"/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4"/>
      <c r="AB25" s="283"/>
      <c r="AC25" s="283"/>
      <c r="AD25" s="283"/>
      <c r="AE25" s="414"/>
      <c r="AF25" s="414"/>
      <c r="AG25" s="414"/>
      <c r="AH25" s="414"/>
      <c r="AI25" s="414"/>
      <c r="AJ25" s="414"/>
      <c r="AK25" s="414"/>
      <c r="AL25" s="414"/>
      <c r="AM25" s="414"/>
      <c r="AN25" s="283"/>
      <c r="AO25" s="283"/>
      <c r="AP25" s="283"/>
      <c r="AQ25" s="283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401"/>
      <c r="BG25" s="214" t="str">
        <f>'общие сведения'!A160</f>
        <v>тренер-преподаватель</v>
      </c>
      <c r="BH25" s="214"/>
      <c r="BI25" s="214" t="str">
        <f>'общие сведения'!D160</f>
        <v>тренера-преподавателя</v>
      </c>
      <c r="BJ25" s="214"/>
      <c r="BK25" s="215">
        <f t="shared" si="0"/>
        <v>21</v>
      </c>
      <c r="CX25" s="480"/>
      <c r="CY25" s="92"/>
    </row>
    <row r="26" spans="1:103" s="284" customFormat="1" ht="15" hidden="1" customHeight="1">
      <c r="A26" s="278"/>
      <c r="B26" s="278"/>
      <c r="C26" s="414"/>
      <c r="D26" s="414"/>
      <c r="E26" s="414"/>
      <c r="F26" s="414"/>
      <c r="G26" s="414"/>
      <c r="H26" s="414"/>
      <c r="I26" s="414"/>
      <c r="J26" s="414"/>
      <c r="K26" s="414"/>
      <c r="L26" s="414"/>
      <c r="M26" s="414"/>
      <c r="N26" s="414"/>
      <c r="O26" s="414"/>
      <c r="P26" s="414"/>
      <c r="Q26" s="414"/>
      <c r="R26" s="414"/>
      <c r="S26" s="414"/>
      <c r="T26" s="414"/>
      <c r="U26" s="414"/>
      <c r="V26" s="414"/>
      <c r="W26" s="414"/>
      <c r="X26" s="414"/>
      <c r="Y26" s="414"/>
      <c r="Z26" s="414"/>
      <c r="AA26" s="414"/>
      <c r="AB26" s="283"/>
      <c r="AC26" s="283"/>
      <c r="AD26" s="283"/>
      <c r="AE26" s="414"/>
      <c r="AF26" s="414"/>
      <c r="AG26" s="414"/>
      <c r="AH26" s="414"/>
      <c r="AI26" s="414"/>
      <c r="AJ26" s="414"/>
      <c r="AK26" s="414"/>
      <c r="AL26" s="414"/>
      <c r="AM26" s="414"/>
      <c r="AN26" s="283"/>
      <c r="AO26" s="283"/>
      <c r="AP26" s="283"/>
      <c r="AQ26" s="283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401"/>
      <c r="BG26" s="214" t="str">
        <f>'общие сведения'!A161</f>
        <v>учитель</v>
      </c>
      <c r="BH26" s="214"/>
      <c r="BI26" s="214" t="str">
        <f>'общие сведения'!D161</f>
        <v>учителя</v>
      </c>
      <c r="BJ26" s="214"/>
      <c r="BK26" s="215">
        <f t="shared" si="0"/>
        <v>7</v>
      </c>
      <c r="CX26" s="480"/>
      <c r="CY26" s="92"/>
    </row>
    <row r="27" spans="1:103" s="284" customFormat="1" ht="15" hidden="1" customHeight="1">
      <c r="A27" s="278"/>
      <c r="B27" s="278"/>
      <c r="C27" s="414"/>
      <c r="D27" s="414"/>
      <c r="E27" s="414"/>
      <c r="F27" s="414"/>
      <c r="G27" s="414"/>
      <c r="H27" s="414"/>
      <c r="I27" s="414"/>
      <c r="J27" s="414"/>
      <c r="K27" s="414"/>
      <c r="L27" s="414"/>
      <c r="M27" s="414"/>
      <c r="N27" s="414"/>
      <c r="O27" s="414"/>
      <c r="P27" s="414"/>
      <c r="Q27" s="414"/>
      <c r="R27" s="414"/>
      <c r="S27" s="414"/>
      <c r="T27" s="414"/>
      <c r="U27" s="414"/>
      <c r="V27" s="414"/>
      <c r="W27" s="414"/>
      <c r="X27" s="414"/>
      <c r="Y27" s="414"/>
      <c r="Z27" s="414"/>
      <c r="AA27" s="414"/>
      <c r="AB27" s="283"/>
      <c r="AC27" s="283"/>
      <c r="AD27" s="283"/>
      <c r="AE27" s="414"/>
      <c r="AF27" s="414"/>
      <c r="AG27" s="414"/>
      <c r="AH27" s="414"/>
      <c r="AI27" s="414"/>
      <c r="AJ27" s="414"/>
      <c r="AK27" s="414"/>
      <c r="AL27" s="414"/>
      <c r="AM27" s="414"/>
      <c r="AN27" s="283"/>
      <c r="AO27" s="283"/>
      <c r="AP27" s="283"/>
      <c r="AQ27" s="283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401"/>
      <c r="BG27" s="214" t="str">
        <f>'общие сведения'!A162</f>
        <v>учитель-дефектолог</v>
      </c>
      <c r="BH27" s="214"/>
      <c r="BI27" s="214" t="str">
        <f>'общие сведения'!D162</f>
        <v>учителя-дефектолога</v>
      </c>
      <c r="BJ27" s="214"/>
      <c r="BK27" s="215">
        <f t="shared" si="0"/>
        <v>19</v>
      </c>
      <c r="CX27" s="480"/>
      <c r="CY27" s="92"/>
    </row>
    <row r="28" spans="1:103" s="284" customFormat="1" ht="15" hidden="1" customHeight="1">
      <c r="A28" s="278"/>
      <c r="B28" s="278"/>
      <c r="C28" s="414"/>
      <c r="D28" s="414"/>
      <c r="E28" s="414"/>
      <c r="F28" s="414"/>
      <c r="G28" s="414"/>
      <c r="H28" s="414"/>
      <c r="I28" s="414"/>
      <c r="J28" s="414"/>
      <c r="K28" s="414"/>
      <c r="L28" s="414"/>
      <c r="M28" s="414"/>
      <c r="N28" s="414"/>
      <c r="O28" s="414"/>
      <c r="P28" s="414"/>
      <c r="Q28" s="414"/>
      <c r="R28" s="414"/>
      <c r="S28" s="414"/>
      <c r="T28" s="414"/>
      <c r="U28" s="414"/>
      <c r="V28" s="414"/>
      <c r="W28" s="414"/>
      <c r="X28" s="414"/>
      <c r="Y28" s="414"/>
      <c r="Z28" s="414"/>
      <c r="AA28" s="414"/>
      <c r="AB28" s="283"/>
      <c r="AC28" s="283"/>
      <c r="AD28" s="283"/>
      <c r="AE28" s="414"/>
      <c r="AF28" s="414"/>
      <c r="AG28" s="414"/>
      <c r="AH28" s="414"/>
      <c r="AI28" s="414"/>
      <c r="AJ28" s="414"/>
      <c r="AK28" s="414"/>
      <c r="AL28" s="414"/>
      <c r="AM28" s="414"/>
      <c r="AN28" s="283"/>
      <c r="AO28" s="283"/>
      <c r="AP28" s="283"/>
      <c r="AQ28" s="283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401"/>
      <c r="BG28" s="214" t="str">
        <f>'общие сведения'!A163</f>
        <v>учитель-логопед</v>
      </c>
      <c r="BH28" s="214"/>
      <c r="BI28" s="214" t="str">
        <f>'общие сведения'!D163</f>
        <v>учителя-логопеда</v>
      </c>
      <c r="BJ28" s="214"/>
      <c r="BK28" s="215">
        <f>LEN(BI28)</f>
        <v>16</v>
      </c>
      <c r="CX28" s="480"/>
      <c r="CY28" s="92"/>
    </row>
    <row r="29" spans="1:103" s="284" customFormat="1" ht="15" hidden="1" customHeight="1">
      <c r="A29" s="278"/>
      <c r="B29" s="278"/>
      <c r="C29" s="414"/>
      <c r="D29" s="414"/>
      <c r="E29" s="414"/>
      <c r="F29" s="414"/>
      <c r="G29" s="414"/>
      <c r="H29" s="414"/>
      <c r="I29" s="414"/>
      <c r="J29" s="414"/>
      <c r="K29" s="414"/>
      <c r="L29" s="414"/>
      <c r="M29" s="414"/>
      <c r="N29" s="414"/>
      <c r="O29" s="414"/>
      <c r="P29" s="414"/>
      <c r="Q29" s="414"/>
      <c r="R29" s="414"/>
      <c r="S29" s="414"/>
      <c r="T29" s="414"/>
      <c r="U29" s="414"/>
      <c r="V29" s="414"/>
      <c r="W29" s="414"/>
      <c r="X29" s="414"/>
      <c r="Y29" s="414"/>
      <c r="Z29" s="414"/>
      <c r="AA29" s="414"/>
      <c r="AB29" s="283"/>
      <c r="AC29" s="283"/>
      <c r="AD29" s="283"/>
      <c r="AE29" s="414"/>
      <c r="AF29" s="414"/>
      <c r="AG29" s="414"/>
      <c r="AH29" s="414"/>
      <c r="AI29" s="414"/>
      <c r="AJ29" s="414"/>
      <c r="AK29" s="414"/>
      <c r="AL29" s="414"/>
      <c r="AM29" s="414"/>
      <c r="AN29" s="283"/>
      <c r="AO29" s="283"/>
      <c r="AP29" s="283"/>
      <c r="AQ29" s="283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401"/>
      <c r="BG29" s="214">
        <f>'общие сведения'!A164</f>
        <v>0</v>
      </c>
      <c r="BH29" s="214"/>
      <c r="BI29" s="214">
        <f>'общие сведения'!D164</f>
        <v>0</v>
      </c>
      <c r="BJ29" s="214"/>
      <c r="BK29" s="215">
        <f t="shared" si="0"/>
        <v>1</v>
      </c>
      <c r="CX29" s="480"/>
      <c r="CY29" s="92"/>
    </row>
    <row r="30" spans="1:103" s="284" customFormat="1" ht="15" hidden="1" customHeight="1">
      <c r="A30" s="278"/>
      <c r="B30" s="278"/>
      <c r="C30" s="414"/>
      <c r="D30" s="414"/>
      <c r="E30" s="414"/>
      <c r="F30" s="414"/>
      <c r="G30" s="414"/>
      <c r="H30" s="414"/>
      <c r="I30" s="414"/>
      <c r="J30" s="414"/>
      <c r="K30" s="414"/>
      <c r="L30" s="414"/>
      <c r="M30" s="414"/>
      <c r="N30" s="414"/>
      <c r="O30" s="414"/>
      <c r="P30" s="414"/>
      <c r="Q30" s="414"/>
      <c r="R30" s="414"/>
      <c r="S30" s="414"/>
      <c r="T30" s="414"/>
      <c r="U30" s="414"/>
      <c r="V30" s="414"/>
      <c r="W30" s="414"/>
      <c r="X30" s="414"/>
      <c r="Y30" s="414"/>
      <c r="Z30" s="414"/>
      <c r="AA30" s="414"/>
      <c r="AB30" s="283"/>
      <c r="AC30" s="283"/>
      <c r="AD30" s="283"/>
      <c r="AE30" s="414"/>
      <c r="AF30" s="414"/>
      <c r="AG30" s="414"/>
      <c r="AH30" s="414"/>
      <c r="AI30" s="414"/>
      <c r="AJ30" s="414"/>
      <c r="AK30" s="414"/>
      <c r="AL30" s="414"/>
      <c r="AM30" s="414"/>
      <c r="AN30" s="283"/>
      <c r="AO30" s="283"/>
      <c r="AP30" s="283"/>
      <c r="AQ30" s="283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401"/>
      <c r="BG30" s="214">
        <f>'общие сведения'!A165</f>
        <v>0</v>
      </c>
      <c r="BH30" s="214"/>
      <c r="BI30" s="214">
        <f>'общие сведения'!D165</f>
        <v>0</v>
      </c>
      <c r="BJ30" s="214"/>
      <c r="BK30" s="215">
        <f t="shared" si="0"/>
        <v>1</v>
      </c>
      <c r="CX30" s="480"/>
      <c r="CY30" s="92"/>
    </row>
    <row r="31" spans="1:103" s="284" customFormat="1" ht="15" hidden="1" customHeight="1">
      <c r="A31" s="278"/>
      <c r="B31" s="278"/>
      <c r="C31" s="414"/>
      <c r="D31" s="414"/>
      <c r="E31" s="414"/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4"/>
      <c r="AB31" s="283"/>
      <c r="AC31" s="283"/>
      <c r="AD31" s="283"/>
      <c r="AE31" s="414"/>
      <c r="AF31" s="414"/>
      <c r="AG31" s="414"/>
      <c r="AH31" s="414"/>
      <c r="AI31" s="414"/>
      <c r="AJ31" s="414"/>
      <c r="AK31" s="414"/>
      <c r="AL31" s="414"/>
      <c r="AM31" s="414"/>
      <c r="AN31" s="283"/>
      <c r="AO31" s="283"/>
      <c r="AP31" s="283"/>
      <c r="AQ31" s="283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78"/>
      <c r="BD31" s="278"/>
      <c r="BE31" s="278"/>
      <c r="BF31" s="401"/>
      <c r="BG31" s="214">
        <f>'общие сведения'!A166</f>
        <v>0</v>
      </c>
      <c r="BH31" s="214"/>
      <c r="BI31" s="214">
        <f>'общие сведения'!D166</f>
        <v>0</v>
      </c>
      <c r="BJ31" s="214"/>
      <c r="BK31" s="215">
        <f t="shared" si="0"/>
        <v>1</v>
      </c>
      <c r="CX31" s="480"/>
      <c r="CY31" s="92"/>
    </row>
    <row r="32" spans="1:103" s="284" customFormat="1" ht="15" hidden="1" customHeight="1">
      <c r="A32" s="278"/>
      <c r="B32" s="278"/>
      <c r="C32" s="414"/>
      <c r="D32" s="414"/>
      <c r="E32" s="414"/>
      <c r="F32" s="414"/>
      <c r="G32" s="414"/>
      <c r="H32" s="414"/>
      <c r="I32" s="414"/>
      <c r="J32" s="414"/>
      <c r="K32" s="414"/>
      <c r="L32" s="414"/>
      <c r="M32" s="414"/>
      <c r="N32" s="414"/>
      <c r="O32" s="414"/>
      <c r="P32" s="414"/>
      <c r="Q32" s="414"/>
      <c r="R32" s="414"/>
      <c r="S32" s="414"/>
      <c r="T32" s="414"/>
      <c r="U32" s="414"/>
      <c r="V32" s="414"/>
      <c r="W32" s="414"/>
      <c r="X32" s="414"/>
      <c r="Y32" s="414"/>
      <c r="Z32" s="414"/>
      <c r="AA32" s="414"/>
      <c r="AB32" s="283"/>
      <c r="AC32" s="283"/>
      <c r="AD32" s="283"/>
      <c r="AE32" s="414"/>
      <c r="AF32" s="414"/>
      <c r="AG32" s="414"/>
      <c r="AH32" s="414"/>
      <c r="AI32" s="414"/>
      <c r="AJ32" s="414"/>
      <c r="AK32" s="414"/>
      <c r="AL32" s="414"/>
      <c r="AM32" s="414"/>
      <c r="AN32" s="283"/>
      <c r="AO32" s="283"/>
      <c r="AP32" s="283"/>
      <c r="AQ32" s="283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401"/>
      <c r="BG32" s="216" t="str">
        <f>IF(OR('общие сведения'!L34=""),"Ошибка !",VLOOKUP('общие сведения'!L34,BG1:BJ31,3))</f>
        <v>учителя</v>
      </c>
      <c r="BH32" s="217"/>
      <c r="BI32" s="218">
        <f>LEN(BG32)</f>
        <v>7</v>
      </c>
      <c r="BJ32" s="219"/>
      <c r="BK32" s="215"/>
      <c r="CX32" s="480"/>
      <c r="CY32" s="92"/>
    </row>
    <row r="33" spans="1:103" s="284" customFormat="1" ht="15" hidden="1" customHeight="1">
      <c r="A33" s="278"/>
      <c r="B33" s="278"/>
      <c r="C33" s="414"/>
      <c r="D33" s="414"/>
      <c r="E33" s="414"/>
      <c r="F33" s="414"/>
      <c r="G33" s="414"/>
      <c r="H33" s="414"/>
      <c r="I33" s="414"/>
      <c r="J33" s="414"/>
      <c r="K33" s="414"/>
      <c r="L33" s="414"/>
      <c r="M33" s="414"/>
      <c r="N33" s="414"/>
      <c r="O33" s="414"/>
      <c r="P33" s="414"/>
      <c r="Q33" s="414"/>
      <c r="R33" s="414"/>
      <c r="S33" s="414"/>
      <c r="T33" s="414"/>
      <c r="U33" s="414"/>
      <c r="V33" s="414"/>
      <c r="W33" s="414"/>
      <c r="X33" s="414"/>
      <c r="Y33" s="414"/>
      <c r="Z33" s="414"/>
      <c r="AA33" s="414"/>
      <c r="AB33" s="283"/>
      <c r="AC33" s="283"/>
      <c r="AD33" s="283"/>
      <c r="AE33" s="414"/>
      <c r="AF33" s="414"/>
      <c r="AG33" s="414"/>
      <c r="AH33" s="414"/>
      <c r="AI33" s="414"/>
      <c r="AJ33" s="414"/>
      <c r="AK33" s="414"/>
      <c r="AL33" s="414"/>
      <c r="AM33" s="414"/>
      <c r="AN33" s="283"/>
      <c r="AO33" s="283"/>
      <c r="AP33" s="283"/>
      <c r="AQ33" s="283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401"/>
      <c r="BG33" s="220">
        <f>IF(ISERR(FIND(LEFT(BG32,5),J45)),0,1)</f>
        <v>0</v>
      </c>
      <c r="BH33" s="862"/>
      <c r="BI33" s="862"/>
      <c r="BJ33" s="221"/>
      <c r="BK33" s="215"/>
      <c r="CX33" s="480"/>
      <c r="CY33" s="92"/>
    </row>
    <row r="34" spans="1:103" ht="15">
      <c r="A34" s="870" t="s">
        <v>304</v>
      </c>
      <c r="B34" s="870"/>
      <c r="C34" s="870"/>
      <c r="D34" s="870"/>
      <c r="E34" s="870"/>
      <c r="F34" s="870"/>
      <c r="G34" s="870"/>
      <c r="H34" s="870"/>
      <c r="I34" s="870"/>
      <c r="J34" s="870"/>
      <c r="K34" s="870"/>
      <c r="L34" s="870"/>
      <c r="M34" s="870"/>
      <c r="N34" s="870"/>
      <c r="O34" s="870"/>
      <c r="P34" s="870"/>
      <c r="Q34" s="870"/>
      <c r="R34" s="870"/>
      <c r="S34" s="870"/>
      <c r="T34" s="870"/>
      <c r="U34" s="870"/>
      <c r="V34" s="870"/>
      <c r="W34" s="870"/>
      <c r="X34" s="870"/>
      <c r="Y34" s="870"/>
      <c r="Z34" s="870"/>
      <c r="AA34" s="870"/>
      <c r="AB34" s="870"/>
      <c r="AC34" s="870"/>
      <c r="AD34" s="870"/>
      <c r="AE34" s="870"/>
      <c r="AF34" s="870"/>
      <c r="AG34" s="870"/>
      <c r="AH34" s="870"/>
      <c r="AI34" s="870"/>
      <c r="AJ34" s="870"/>
      <c r="AK34" s="870"/>
      <c r="AL34" s="870"/>
      <c r="AM34" s="870"/>
      <c r="AN34" s="870"/>
      <c r="AO34" s="870"/>
      <c r="AP34" s="870"/>
      <c r="AQ34" s="870"/>
      <c r="AR34" s="870"/>
      <c r="AS34" s="870"/>
      <c r="AT34" s="870"/>
      <c r="AU34" s="870"/>
      <c r="AV34" s="870"/>
      <c r="AW34" s="870"/>
      <c r="AX34" s="870"/>
      <c r="AY34" s="870"/>
      <c r="AZ34" s="870"/>
      <c r="BA34" s="870"/>
      <c r="BB34" s="870"/>
      <c r="BC34" s="870"/>
      <c r="BD34" s="870"/>
      <c r="BE34" s="870"/>
      <c r="BF34" s="402"/>
      <c r="BG34" s="2"/>
      <c r="BH34" s="2"/>
      <c r="BI34" s="2"/>
      <c r="BJ34" s="2"/>
      <c r="CX34" s="480"/>
      <c r="CY34" s="597" t="str">
        <f>вид_ЭЗ</f>
        <v>уч. физ-ры  обр.орг.</v>
      </c>
    </row>
    <row r="35" spans="1:103" ht="3" customHeight="1">
      <c r="A35" s="872"/>
      <c r="B35" s="872"/>
      <c r="C35" s="872"/>
      <c r="D35" s="872"/>
      <c r="E35" s="872"/>
      <c r="F35" s="872"/>
      <c r="G35" s="872"/>
      <c r="H35" s="872"/>
      <c r="I35" s="872"/>
      <c r="J35" s="872"/>
      <c r="K35" s="872"/>
      <c r="L35" s="872"/>
      <c r="M35" s="872"/>
      <c r="N35" s="872"/>
      <c r="O35" s="872"/>
      <c r="P35" s="872"/>
      <c r="Q35" s="872"/>
      <c r="R35" s="872"/>
      <c r="S35" s="872"/>
      <c r="T35" s="872"/>
      <c r="U35" s="872"/>
      <c r="V35" s="872"/>
      <c r="W35" s="872"/>
      <c r="X35" s="872"/>
      <c r="Y35" s="872"/>
      <c r="Z35" s="872"/>
      <c r="AA35" s="872"/>
      <c r="AB35" s="872"/>
      <c r="AC35" s="872"/>
      <c r="AD35" s="872"/>
      <c r="AE35" s="872"/>
      <c r="AF35" s="872"/>
      <c r="AG35" s="872"/>
      <c r="AH35" s="872"/>
      <c r="AI35" s="872"/>
      <c r="AJ35" s="872"/>
      <c r="AK35" s="872"/>
      <c r="AL35" s="872"/>
      <c r="AM35" s="872"/>
      <c r="AN35" s="872"/>
      <c r="AO35" s="872"/>
      <c r="AP35" s="872"/>
      <c r="AQ35" s="872"/>
      <c r="AR35" s="872"/>
      <c r="AS35" s="872"/>
      <c r="AT35" s="872"/>
      <c r="AU35" s="872"/>
      <c r="AV35" s="872"/>
      <c r="AW35" s="872"/>
      <c r="AX35" s="872"/>
      <c r="AY35" s="872"/>
      <c r="AZ35" s="872"/>
      <c r="BA35" s="872"/>
      <c r="BB35" s="872"/>
      <c r="BC35" s="872"/>
      <c r="BD35" s="872"/>
      <c r="BE35" s="872"/>
      <c r="BF35" s="402"/>
      <c r="BG35" s="2"/>
      <c r="BH35" s="2"/>
      <c r="BI35" s="2"/>
      <c r="BJ35" s="2"/>
      <c r="CX35" s="480"/>
    </row>
    <row r="36" spans="1:103" s="424" customFormat="1" ht="12.75" customHeight="1">
      <c r="A36" s="1116" t="s">
        <v>667</v>
      </c>
      <c r="B36" s="1116"/>
      <c r="C36" s="1116"/>
      <c r="D36" s="1116"/>
      <c r="E36" s="1116"/>
      <c r="F36" s="1116"/>
      <c r="G36" s="1116"/>
      <c r="H36" s="1116"/>
      <c r="I36" s="1116"/>
      <c r="J36" s="1116"/>
      <c r="K36" s="1116"/>
      <c r="L36" s="1116"/>
      <c r="M36" s="1116"/>
      <c r="N36" s="1116"/>
      <c r="O36" s="1116"/>
      <c r="P36" s="1116"/>
      <c r="Q36" s="1116"/>
      <c r="R36" s="1116"/>
      <c r="S36" s="1116"/>
      <c r="T36" s="1116"/>
      <c r="U36" s="1116"/>
      <c r="V36" s="1116"/>
      <c r="W36" s="1116"/>
      <c r="X36" s="1116"/>
      <c r="Y36" s="1116"/>
      <c r="Z36" s="1116"/>
      <c r="AA36" s="1116"/>
      <c r="AB36" s="1116"/>
      <c r="AC36" s="1116"/>
      <c r="AD36" s="1116"/>
      <c r="AE36" s="1116"/>
      <c r="AF36" s="1116"/>
      <c r="AG36" s="1116"/>
      <c r="AH36" s="1116"/>
      <c r="AI36" s="1116"/>
      <c r="AJ36" s="1116"/>
      <c r="AK36" s="1116"/>
      <c r="AL36" s="1116"/>
      <c r="AM36" s="1116"/>
      <c r="AN36" s="1116"/>
      <c r="AO36" s="1116"/>
      <c r="AP36" s="1116"/>
      <c r="AQ36" s="1116"/>
      <c r="AR36" s="1116"/>
      <c r="AS36" s="1116"/>
      <c r="AT36" s="1116"/>
      <c r="AU36" s="1116"/>
      <c r="AV36" s="1116"/>
      <c r="AW36" s="1116"/>
      <c r="AX36" s="1116"/>
      <c r="AY36" s="1116"/>
      <c r="AZ36" s="1116"/>
      <c r="BA36" s="1116"/>
      <c r="BB36" s="1116"/>
      <c r="BC36" s="1116"/>
      <c r="BD36" s="1116"/>
      <c r="BE36" s="1116"/>
      <c r="BF36" s="422"/>
      <c r="CX36" s="480"/>
    </row>
    <row r="37" spans="1:103" s="424" customFormat="1" ht="12.75" customHeight="1">
      <c r="A37" s="1116" t="str">
        <f>IF(Ном_=1,"государственных, муниципальных и частных образовательных организаций Московской области"," профессиональных организаций Московской области, 
осуществляющих образовательную деятельность ")</f>
        <v>государственных, муниципальных и частных образовательных организаций Московской области</v>
      </c>
      <c r="B37" s="1116"/>
      <c r="C37" s="1116"/>
      <c r="D37" s="1116"/>
      <c r="E37" s="1116"/>
      <c r="F37" s="1116"/>
      <c r="G37" s="1116"/>
      <c r="H37" s="1116"/>
      <c r="I37" s="1116"/>
      <c r="J37" s="1116"/>
      <c r="K37" s="1116"/>
      <c r="L37" s="1116"/>
      <c r="M37" s="1116"/>
      <c r="N37" s="1116"/>
      <c r="O37" s="1116"/>
      <c r="P37" s="1116"/>
      <c r="Q37" s="1116"/>
      <c r="R37" s="1116"/>
      <c r="S37" s="1116"/>
      <c r="T37" s="1116"/>
      <c r="U37" s="1116"/>
      <c r="V37" s="1116"/>
      <c r="W37" s="1116"/>
      <c r="X37" s="1116"/>
      <c r="Y37" s="1116"/>
      <c r="Z37" s="1116"/>
      <c r="AA37" s="1116"/>
      <c r="AB37" s="1116"/>
      <c r="AC37" s="1116"/>
      <c r="AD37" s="1116"/>
      <c r="AE37" s="1116"/>
      <c r="AF37" s="1116"/>
      <c r="AG37" s="1116"/>
      <c r="AH37" s="1116"/>
      <c r="AI37" s="1116"/>
      <c r="AJ37" s="1116"/>
      <c r="AK37" s="1116"/>
      <c r="AL37" s="1116"/>
      <c r="AM37" s="1116"/>
      <c r="AN37" s="1116"/>
      <c r="AO37" s="1116"/>
      <c r="AP37" s="1116"/>
      <c r="AQ37" s="1116"/>
      <c r="AR37" s="1116"/>
      <c r="AS37" s="1116"/>
      <c r="AT37" s="1116"/>
      <c r="AU37" s="1116"/>
      <c r="AV37" s="1116"/>
      <c r="AW37" s="1116"/>
      <c r="AX37" s="1116"/>
      <c r="AY37" s="1116"/>
      <c r="AZ37" s="1116"/>
      <c r="BA37" s="1116"/>
      <c r="BB37" s="1116"/>
      <c r="BC37" s="1116"/>
      <c r="BD37" s="1116"/>
      <c r="BE37" s="1116"/>
      <c r="BF37" s="422"/>
      <c r="CX37" s="480"/>
    </row>
    <row r="38" spans="1:103" s="424" customFormat="1">
      <c r="A38" s="1116"/>
      <c r="B38" s="1116"/>
      <c r="C38" s="1116"/>
      <c r="D38" s="1116"/>
      <c r="E38" s="1116"/>
      <c r="F38" s="1116"/>
      <c r="G38" s="1116"/>
      <c r="H38" s="1116"/>
      <c r="I38" s="1116"/>
      <c r="J38" s="1116"/>
      <c r="K38" s="1116"/>
      <c r="L38" s="1116"/>
      <c r="M38" s="1116"/>
      <c r="N38" s="1116"/>
      <c r="O38" s="1116"/>
      <c r="P38" s="1116"/>
      <c r="Q38" s="1116"/>
      <c r="R38" s="1116"/>
      <c r="S38" s="1116"/>
      <c r="T38" s="1116"/>
      <c r="U38" s="1116"/>
      <c r="V38" s="1116"/>
      <c r="W38" s="1116"/>
      <c r="X38" s="1116"/>
      <c r="Y38" s="1116"/>
      <c r="Z38" s="1116"/>
      <c r="AA38" s="1116"/>
      <c r="AB38" s="1116"/>
      <c r="AC38" s="1116"/>
      <c r="AD38" s="1116"/>
      <c r="AE38" s="1116"/>
      <c r="AF38" s="1116"/>
      <c r="AG38" s="1116"/>
      <c r="AH38" s="1116"/>
      <c r="AI38" s="1116"/>
      <c r="AJ38" s="1116"/>
      <c r="AK38" s="1116"/>
      <c r="AL38" s="1116"/>
      <c r="AM38" s="1116"/>
      <c r="AN38" s="1116"/>
      <c r="AO38" s="1116"/>
      <c r="AP38" s="1116"/>
      <c r="AQ38" s="1116"/>
      <c r="AR38" s="1116"/>
      <c r="AS38" s="1116"/>
      <c r="AT38" s="1116"/>
      <c r="AU38" s="1116"/>
      <c r="AV38" s="1116"/>
      <c r="AW38" s="1116"/>
      <c r="AX38" s="1116"/>
      <c r="AY38" s="1116"/>
      <c r="AZ38" s="1116"/>
      <c r="BA38" s="1116"/>
      <c r="BB38" s="1116"/>
      <c r="BC38" s="1116"/>
      <c r="BD38" s="1116"/>
      <c r="BE38" s="1116"/>
      <c r="BF38" s="422"/>
      <c r="CX38" s="480"/>
    </row>
    <row r="39" spans="1:103" s="424" customFormat="1" ht="22.9" customHeight="1">
      <c r="A39" s="425" t="s">
        <v>663</v>
      </c>
      <c r="B39" s="198"/>
      <c r="C39" s="198"/>
      <c r="D39" s="198"/>
      <c r="E39" s="198"/>
      <c r="F39" s="198"/>
      <c r="G39" s="198"/>
      <c r="H39" s="198"/>
      <c r="I39" s="198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422"/>
      <c r="CX39" s="480"/>
    </row>
    <row r="40" spans="1:103" s="424" customFormat="1" ht="9" customHeight="1">
      <c r="A40" s="426"/>
      <c r="B40" s="197"/>
      <c r="C40" s="197"/>
      <c r="D40" s="197"/>
      <c r="E40" s="197"/>
      <c r="F40" s="197"/>
      <c r="G40" s="197"/>
      <c r="H40" s="197"/>
      <c r="I40" s="197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422"/>
      <c r="CX40" s="480"/>
    </row>
    <row r="41" spans="1:103" s="428" customFormat="1">
      <c r="A41" s="421" t="s">
        <v>306</v>
      </c>
      <c r="B41" s="421"/>
      <c r="C41" s="421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726" t="str">
        <f>IF('общие сведения'!C27&lt;&gt;"",PROPER(TRIM('общие сведения'!C27)),"")</f>
        <v/>
      </c>
      <c r="P41" s="726"/>
      <c r="Q41" s="726"/>
      <c r="R41" s="726"/>
      <c r="S41" s="726"/>
      <c r="T41" s="726"/>
      <c r="U41" s="726"/>
      <c r="V41" s="726"/>
      <c r="W41" s="726"/>
      <c r="X41" s="726"/>
      <c r="Y41" s="726"/>
      <c r="Z41" s="726"/>
      <c r="AA41" s="726"/>
      <c r="AB41" s="726"/>
      <c r="AC41" s="726"/>
      <c r="AD41" s="726"/>
      <c r="AE41" s="726"/>
      <c r="AF41" s="726"/>
      <c r="AG41" s="726"/>
      <c r="AH41" s="726"/>
      <c r="AI41" s="726"/>
      <c r="AJ41" s="726"/>
      <c r="AK41" s="726"/>
      <c r="AL41" s="726"/>
      <c r="AM41" s="726"/>
      <c r="AN41" s="726"/>
      <c r="AO41" s="726"/>
      <c r="AP41" s="726"/>
      <c r="AQ41" s="726"/>
      <c r="AR41" s="726"/>
      <c r="AS41" s="726"/>
      <c r="AT41" s="726"/>
      <c r="AU41" s="726"/>
      <c r="AV41" s="726"/>
      <c r="AW41" s="726"/>
      <c r="AX41" s="726"/>
      <c r="AY41" s="726"/>
      <c r="AZ41" s="726"/>
      <c r="BA41" s="726"/>
      <c r="BB41" s="726"/>
      <c r="BC41" s="726"/>
      <c r="BD41" s="726"/>
      <c r="BE41" s="726"/>
      <c r="BF41" s="422"/>
      <c r="BL41" s="424"/>
      <c r="BM41" s="427"/>
      <c r="CX41" s="480"/>
    </row>
    <row r="42" spans="1:103" s="430" customFormat="1">
      <c r="A42" s="421" t="s">
        <v>338</v>
      </c>
      <c r="B42" s="421"/>
      <c r="C42" s="282"/>
      <c r="D42" s="282"/>
      <c r="E42" s="282"/>
      <c r="F42" s="282"/>
      <c r="G42" s="282"/>
      <c r="H42" s="282"/>
      <c r="I42" s="282"/>
      <c r="J42" s="867" t="str">
        <f>IF($O$41="","",'общие сведения'!M31)</f>
        <v/>
      </c>
      <c r="K42" s="867"/>
      <c r="L42" s="867"/>
      <c r="M42" s="867"/>
      <c r="N42" s="867"/>
      <c r="O42" s="867"/>
      <c r="P42" s="867"/>
      <c r="Q42" s="867"/>
      <c r="R42" s="867"/>
      <c r="S42" s="867"/>
      <c r="T42" s="867"/>
      <c r="U42" s="867"/>
      <c r="V42" s="867"/>
      <c r="W42" s="867"/>
      <c r="X42" s="867"/>
      <c r="Y42" s="867"/>
      <c r="Z42" s="867"/>
      <c r="AA42" s="867"/>
      <c r="AB42" s="867"/>
      <c r="AC42" s="867"/>
      <c r="AD42" s="867"/>
      <c r="AE42" s="867"/>
      <c r="AF42" s="867"/>
      <c r="AG42" s="867"/>
      <c r="AH42" s="867"/>
      <c r="AI42" s="867"/>
      <c r="AJ42" s="867"/>
      <c r="AK42" s="867"/>
      <c r="AL42" s="867"/>
      <c r="AM42" s="867"/>
      <c r="AN42" s="867"/>
      <c r="AO42" s="867"/>
      <c r="AP42" s="867"/>
      <c r="AQ42" s="867"/>
      <c r="AR42" s="867"/>
      <c r="AS42" s="867"/>
      <c r="AT42" s="867"/>
      <c r="AU42" s="867"/>
      <c r="AV42" s="867"/>
      <c r="AW42" s="867"/>
      <c r="AX42" s="867"/>
      <c r="AY42" s="867"/>
      <c r="AZ42" s="867"/>
      <c r="BA42" s="867"/>
      <c r="BB42" s="867"/>
      <c r="BC42" s="867"/>
      <c r="BD42" s="867"/>
      <c r="BE42" s="867"/>
      <c r="BF42" s="422"/>
      <c r="BL42" s="429"/>
      <c r="BM42" s="427"/>
      <c r="BN42" s="428"/>
      <c r="CX42" s="480"/>
    </row>
    <row r="43" spans="1:103" s="430" customFormat="1" ht="15" customHeight="1">
      <c r="D43" s="726" t="str">
        <f>IF($O$41="","",'общие сведения'!M32)</f>
        <v/>
      </c>
      <c r="E43" s="726"/>
      <c r="F43" s="726"/>
      <c r="G43" s="726"/>
      <c r="H43" s="726"/>
      <c r="I43" s="726"/>
      <c r="J43" s="726"/>
      <c r="K43" s="726"/>
      <c r="L43" s="726"/>
      <c r="M43" s="726"/>
      <c r="N43" s="726"/>
      <c r="O43" s="726"/>
      <c r="P43" s="726"/>
      <c r="Q43" s="726"/>
      <c r="R43" s="726"/>
      <c r="S43" s="726"/>
      <c r="T43" s="726"/>
      <c r="U43" s="726"/>
      <c r="V43" s="726"/>
      <c r="W43" s="726"/>
      <c r="X43" s="726"/>
      <c r="Y43" s="726"/>
      <c r="Z43" s="726"/>
      <c r="AA43" s="726"/>
      <c r="AB43" s="726"/>
      <c r="AC43" s="726"/>
      <c r="AD43" s="726"/>
      <c r="AE43" s="726"/>
      <c r="AF43" s="726"/>
      <c r="AG43" s="726"/>
      <c r="AH43" s="726"/>
      <c r="AI43" s="726"/>
      <c r="AJ43" s="726"/>
      <c r="AK43" s="726"/>
      <c r="AL43" s="726"/>
      <c r="AM43" s="726"/>
      <c r="AN43" s="726"/>
      <c r="AO43" s="726"/>
      <c r="AP43" s="726"/>
      <c r="AQ43" s="726"/>
      <c r="AR43" s="726"/>
      <c r="AS43" s="726"/>
      <c r="AT43" s="726"/>
      <c r="AU43" s="726"/>
      <c r="AV43" s="726"/>
      <c r="AW43" s="726"/>
      <c r="AX43" s="726"/>
      <c r="AY43" s="726"/>
      <c r="AZ43" s="726"/>
      <c r="BA43" s="726"/>
      <c r="BB43" s="726"/>
      <c r="BC43" s="726"/>
      <c r="BD43" s="726"/>
      <c r="BE43" s="726"/>
      <c r="BF43" s="422"/>
      <c r="BL43" s="429"/>
      <c r="BM43" s="427"/>
      <c r="BN43" s="428"/>
      <c r="CX43" s="480"/>
    </row>
    <row r="44" spans="1:103" s="430" customFormat="1">
      <c r="D44" s="841" t="str">
        <f>IF($O$41="","",'общие сведения'!M33)</f>
        <v/>
      </c>
      <c r="E44" s="841"/>
      <c r="F44" s="841"/>
      <c r="G44" s="841"/>
      <c r="H44" s="841"/>
      <c r="I44" s="841"/>
      <c r="J44" s="841"/>
      <c r="K44" s="841"/>
      <c r="L44" s="841"/>
      <c r="M44" s="841"/>
      <c r="N44" s="841"/>
      <c r="O44" s="841"/>
      <c r="P44" s="841"/>
      <c r="Q44" s="841"/>
      <c r="R44" s="841"/>
      <c r="S44" s="841"/>
      <c r="T44" s="841"/>
      <c r="U44" s="841"/>
      <c r="V44" s="841"/>
      <c r="W44" s="841"/>
      <c r="X44" s="841"/>
      <c r="Y44" s="841"/>
      <c r="Z44" s="841"/>
      <c r="AA44" s="841"/>
      <c r="AB44" s="841"/>
      <c r="AC44" s="841"/>
      <c r="AD44" s="841"/>
      <c r="AE44" s="841"/>
      <c r="AF44" s="841"/>
      <c r="AG44" s="841"/>
      <c r="AH44" s="841"/>
      <c r="AI44" s="841"/>
      <c r="AJ44" s="841"/>
      <c r="AK44" s="841"/>
      <c r="AL44" s="841"/>
      <c r="AM44" s="841"/>
      <c r="AN44" s="841"/>
      <c r="AO44" s="841"/>
      <c r="AP44" s="841"/>
      <c r="AQ44" s="841"/>
      <c r="AR44" s="841"/>
      <c r="AS44" s="841"/>
      <c r="AT44" s="841"/>
      <c r="AU44" s="841"/>
      <c r="AV44" s="841"/>
      <c r="AW44" s="841"/>
      <c r="AX44" s="841"/>
      <c r="AY44" s="841"/>
      <c r="AZ44" s="841"/>
      <c r="BA44" s="841"/>
      <c r="BB44" s="841"/>
      <c r="BC44" s="841"/>
      <c r="BD44" s="841"/>
      <c r="BE44" s="841"/>
      <c r="BF44" s="422"/>
      <c r="BL44" s="429"/>
      <c r="BM44" s="427"/>
      <c r="BN44" s="428"/>
      <c r="CX44" s="480"/>
    </row>
    <row r="45" spans="1:103" s="430" customFormat="1">
      <c r="A45" s="421" t="s">
        <v>339</v>
      </c>
      <c r="B45" s="421"/>
      <c r="C45" s="282"/>
      <c r="D45" s="282"/>
      <c r="E45" s="282"/>
      <c r="F45" s="282"/>
      <c r="G45" s="282"/>
      <c r="H45" s="282"/>
      <c r="I45" s="282"/>
      <c r="J45" s="726" t="str">
        <f>IF(FIO="","",'общие сведения'!C34)</f>
        <v/>
      </c>
      <c r="K45" s="726"/>
      <c r="L45" s="726"/>
      <c r="M45" s="726"/>
      <c r="N45" s="726"/>
      <c r="O45" s="726"/>
      <c r="P45" s="726"/>
      <c r="Q45" s="726"/>
      <c r="R45" s="726"/>
      <c r="S45" s="726"/>
      <c r="T45" s="726"/>
      <c r="U45" s="726"/>
      <c r="V45" s="726"/>
      <c r="W45" s="726"/>
      <c r="X45" s="726"/>
      <c r="Y45" s="726"/>
      <c r="Z45" s="726"/>
      <c r="AA45" s="726"/>
      <c r="AB45" s="726"/>
      <c r="AC45" s="726"/>
      <c r="AD45" s="726"/>
      <c r="AE45" s="726"/>
      <c r="AF45" s="726"/>
      <c r="AG45" s="726"/>
      <c r="AH45" s="726"/>
      <c r="AI45" s="726"/>
      <c r="AJ45" s="726"/>
      <c r="AK45" s="726"/>
      <c r="AL45" s="726"/>
      <c r="AM45" s="726"/>
      <c r="AN45" s="726"/>
      <c r="AO45" s="726"/>
      <c r="AP45" s="726"/>
      <c r="AQ45" s="726"/>
      <c r="AR45" s="726"/>
      <c r="AS45" s="726"/>
      <c r="AT45" s="726"/>
      <c r="AU45" s="726"/>
      <c r="AV45" s="726"/>
      <c r="AW45" s="726"/>
      <c r="AX45" s="726"/>
      <c r="AY45" s="726"/>
      <c r="AZ45" s="726"/>
      <c r="BA45" s="726"/>
      <c r="BB45" s="726"/>
      <c r="BC45" s="726"/>
      <c r="BD45" s="726"/>
      <c r="BE45" s="726"/>
      <c r="BF45" s="422"/>
      <c r="BL45" s="429"/>
      <c r="BM45" s="427"/>
      <c r="BN45" s="428"/>
      <c r="CX45" s="480"/>
    </row>
    <row r="46" spans="1:103" s="430" customFormat="1">
      <c r="A46" s="66" t="s">
        <v>647</v>
      </c>
      <c r="B46" s="421"/>
      <c r="C46" s="282"/>
      <c r="D46" s="282"/>
      <c r="E46" s="282"/>
      <c r="F46" s="282"/>
      <c r="G46" s="282"/>
      <c r="H46" s="282"/>
      <c r="I46" s="282"/>
      <c r="J46" s="726" t="str">
        <f>IF(FIO="","",'общие сведения'!C35)</f>
        <v/>
      </c>
      <c r="K46" s="726"/>
      <c r="L46" s="726"/>
      <c r="M46" s="726"/>
      <c r="N46" s="726"/>
      <c r="O46" s="726"/>
      <c r="P46" s="726"/>
      <c r="Q46" s="726"/>
      <c r="R46" s="726"/>
      <c r="S46" s="726"/>
      <c r="T46" s="726"/>
      <c r="U46" s="726"/>
      <c r="V46" s="726"/>
      <c r="W46" s="726"/>
      <c r="X46" s="726"/>
      <c r="Y46" s="726"/>
      <c r="Z46" s="726"/>
      <c r="AA46" s="726"/>
      <c r="AB46" s="726"/>
      <c r="AC46" s="726"/>
      <c r="AD46" s="726"/>
      <c r="AE46" s="726"/>
      <c r="AF46" s="726"/>
      <c r="AG46" s="726"/>
      <c r="AH46" s="726"/>
      <c r="AI46" s="726"/>
      <c r="AJ46" s="726"/>
      <c r="AK46" s="726"/>
      <c r="AL46" s="726"/>
      <c r="AM46" s="726"/>
      <c r="AN46" s="726"/>
      <c r="AO46" s="726"/>
      <c r="AP46" s="726"/>
      <c r="AQ46" s="726"/>
      <c r="AR46" s="726"/>
      <c r="AS46" s="726"/>
      <c r="AT46" s="726"/>
      <c r="AU46" s="726"/>
      <c r="AV46" s="726"/>
      <c r="AW46" s="726"/>
      <c r="AX46" s="726"/>
      <c r="AY46" s="726"/>
      <c r="AZ46" s="726"/>
      <c r="BA46" s="726"/>
      <c r="BB46" s="726"/>
      <c r="BC46" s="726"/>
      <c r="BD46" s="726"/>
      <c r="BE46" s="726"/>
      <c r="BF46" s="422"/>
      <c r="BL46" s="429"/>
      <c r="BM46" s="427"/>
      <c r="BN46" s="428"/>
      <c r="CX46" s="480"/>
    </row>
    <row r="47" spans="1:103" s="429" customFormat="1">
      <c r="A47" s="421" t="s">
        <v>307</v>
      </c>
      <c r="B47" s="421"/>
      <c r="C47" s="421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868" t="str">
        <f>IF(FIO="","",IF('общие сведения'!D29="муниципальный район",'общие сведения'!G29,'общие сведения'!D29))</f>
        <v/>
      </c>
      <c r="R47" s="868"/>
      <c r="S47" s="868"/>
      <c r="T47" s="868"/>
      <c r="U47" s="868"/>
      <c r="V47" s="868"/>
      <c r="W47" s="868"/>
      <c r="X47" s="868"/>
      <c r="Y47" s="868"/>
      <c r="Z47" s="868"/>
      <c r="AA47" s="868"/>
      <c r="AB47" s="868"/>
      <c r="AC47" s="868"/>
      <c r="AD47" s="868"/>
      <c r="AE47" s="868"/>
      <c r="AF47" s="868"/>
      <c r="AG47" s="868"/>
      <c r="AH47" s="868"/>
      <c r="AI47" s="868"/>
      <c r="AJ47" s="868"/>
      <c r="AK47" s="841" t="str">
        <f>IF(FIO="","",IF('общие сведения'!D29="муниципальный район",'общие сведения'!D29,'общие сведения'!G29))</f>
        <v/>
      </c>
      <c r="AL47" s="841"/>
      <c r="AM47" s="841"/>
      <c r="AN47" s="841"/>
      <c r="AO47" s="841"/>
      <c r="AP47" s="841"/>
      <c r="AQ47" s="841"/>
      <c r="AR47" s="841"/>
      <c r="AS47" s="841"/>
      <c r="AT47" s="841"/>
      <c r="AU47" s="841"/>
      <c r="AV47" s="841"/>
      <c r="AW47" s="841"/>
      <c r="AX47" s="841"/>
      <c r="AY47" s="841"/>
      <c r="AZ47" s="841"/>
      <c r="BA47" s="841"/>
      <c r="BB47" s="841"/>
      <c r="BC47" s="841"/>
      <c r="BD47" s="841"/>
      <c r="BE47" s="841"/>
      <c r="BF47" s="422"/>
      <c r="CX47" s="480"/>
    </row>
    <row r="48" spans="1:103" s="429" customFormat="1">
      <c r="A48" s="421" t="s">
        <v>348</v>
      </c>
      <c r="B48" s="421"/>
      <c r="C48" s="421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863" t="str">
        <f>IF(FIO="","",'общие сведения'!D40)</f>
        <v/>
      </c>
      <c r="R48" s="863"/>
      <c r="S48" s="863"/>
      <c r="T48" s="863"/>
      <c r="U48" s="864" t="str">
        <f>IF(FIO="","",'общие сведения'!E40)</f>
        <v/>
      </c>
      <c r="V48" s="864"/>
      <c r="W48" s="864"/>
      <c r="X48" s="864"/>
      <c r="Y48" s="864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422"/>
      <c r="CX48" s="480"/>
    </row>
    <row r="49" spans="1:102" s="3" customFormat="1">
      <c r="A49" s="66" t="s">
        <v>349</v>
      </c>
      <c r="B49" s="66"/>
      <c r="C49" s="66"/>
      <c r="D49" s="478"/>
      <c r="E49" s="478"/>
      <c r="F49" s="478"/>
      <c r="G49" s="478"/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478"/>
      <c r="S49" s="478"/>
      <c r="T49" s="478"/>
      <c r="U49" s="478"/>
      <c r="V49" s="478"/>
      <c r="W49" s="478"/>
      <c r="X49" s="865" t="str">
        <f>IF(FIO&lt;&gt;"",'общие сведения'!D41,"")</f>
        <v/>
      </c>
      <c r="Y49" s="865"/>
      <c r="Z49" s="865"/>
      <c r="AA49" s="865"/>
      <c r="AB49" s="865"/>
      <c r="AC49" s="865"/>
      <c r="AD49" s="478"/>
      <c r="AE49" s="478"/>
      <c r="AF49" s="1118" t="str">
        <f>'общие сведения'!F41</f>
        <v>дата присвоения</v>
      </c>
      <c r="AG49" s="1118"/>
      <c r="AH49" s="1118"/>
      <c r="AI49" s="1118"/>
      <c r="AJ49" s="1118"/>
      <c r="AK49" s="1118"/>
      <c r="AL49" s="1118"/>
      <c r="AM49" s="1118"/>
      <c r="AN49" s="1118"/>
      <c r="AO49" s="866" t="str">
        <f>IF(OR(датаПрисв_ОС="",X49=""),"",датаПрисв_ОС)</f>
        <v/>
      </c>
      <c r="AP49" s="866"/>
      <c r="AQ49" s="866"/>
      <c r="AR49" s="866"/>
      <c r="AS49" s="866"/>
      <c r="AT49" s="866"/>
      <c r="AU49" s="866"/>
      <c r="AV49" s="866"/>
      <c r="AW49" s="1119"/>
      <c r="AX49" s="1119"/>
      <c r="AY49" s="1119"/>
      <c r="AZ49" s="1119"/>
      <c r="BA49" s="1119"/>
      <c r="BB49" s="1119"/>
      <c r="BC49" s="1119"/>
      <c r="BD49" s="1119"/>
      <c r="BE49" s="479"/>
      <c r="BF49" s="402"/>
      <c r="CX49" s="480"/>
    </row>
    <row r="50" spans="1:102" s="3" customFormat="1">
      <c r="A50" s="66" t="s">
        <v>308</v>
      </c>
      <c r="B50" s="66"/>
      <c r="C50" s="66"/>
      <c r="D50" s="478"/>
      <c r="E50" s="478"/>
      <c r="F50" s="478"/>
      <c r="G50" s="478"/>
      <c r="H50" s="478"/>
      <c r="I50" s="478"/>
      <c r="J50" s="478"/>
      <c r="K50" s="478"/>
      <c r="L50" s="478"/>
      <c r="M50" s="478"/>
      <c r="N50" s="478"/>
      <c r="O50" s="478"/>
      <c r="P50" s="478"/>
      <c r="Q50" s="478"/>
      <c r="R50" s="478"/>
      <c r="S50" s="478"/>
      <c r="T50" s="478"/>
      <c r="U50" s="478"/>
      <c r="V50" s="478"/>
      <c r="W50" s="478"/>
      <c r="X50" s="840" t="str">
        <f>IF(FIO&lt;&gt;"",'общие сведения'!D43,"")</f>
        <v/>
      </c>
      <c r="Y50" s="840"/>
      <c r="Z50" s="840"/>
      <c r="AA50" s="840"/>
      <c r="AB50" s="840"/>
      <c r="AC50" s="840"/>
      <c r="AD50" s="478"/>
      <c r="AE50" s="66"/>
      <c r="AF50" s="481"/>
      <c r="AG50" s="481"/>
      <c r="AH50" s="481"/>
      <c r="AI50" s="481"/>
      <c r="AJ50" s="481"/>
      <c r="AK50" s="481"/>
      <c r="AL50" s="481"/>
      <c r="AM50" s="1120"/>
      <c r="AN50" s="1120"/>
      <c r="AO50" s="1120"/>
      <c r="AP50" s="1120"/>
      <c r="AQ50" s="1120"/>
      <c r="AR50" s="66"/>
      <c r="AT50" s="482"/>
      <c r="AV50" s="482"/>
      <c r="AX50" s="66"/>
      <c r="AY50" s="66"/>
      <c r="AZ50" s="66"/>
      <c r="BA50" s="66"/>
      <c r="BB50" s="66"/>
      <c r="BC50" s="66"/>
      <c r="BD50" s="66"/>
      <c r="BE50" s="483"/>
      <c r="BF50" s="402"/>
      <c r="CX50" s="480"/>
    </row>
    <row r="51" spans="1:102" s="3" customFormat="1">
      <c r="A51" s="66" t="s">
        <v>630</v>
      </c>
      <c r="B51" s="67"/>
      <c r="C51" s="67"/>
      <c r="D51" s="67"/>
      <c r="E51" s="67"/>
      <c r="F51" s="67"/>
      <c r="G51" s="67"/>
      <c r="H51" s="67"/>
      <c r="I51" s="67"/>
      <c r="J51" s="875" t="str">
        <f>IF(FIO="","",'общие сведения'!B45)</f>
        <v/>
      </c>
      <c r="K51" s="875"/>
      <c r="L51" s="875"/>
      <c r="M51" s="875"/>
      <c r="N51" s="875"/>
      <c r="O51" s="875"/>
      <c r="P51" s="875"/>
      <c r="Q51" s="875"/>
      <c r="R51" s="875"/>
      <c r="S51" s="875"/>
      <c r="T51" s="875"/>
      <c r="U51" s="875"/>
      <c r="V51" s="875"/>
      <c r="W51" s="875"/>
      <c r="X51" s="875"/>
      <c r="Y51" s="875"/>
      <c r="Z51" s="875"/>
      <c r="AA51" s="875"/>
      <c r="AB51" s="875"/>
      <c r="AC51" s="875"/>
      <c r="AD51" s="484"/>
      <c r="AE51" s="67"/>
      <c r="AF51" s="484"/>
      <c r="AG51" s="484"/>
      <c r="AH51" s="484"/>
      <c r="AI51" s="484"/>
      <c r="AJ51" s="484"/>
      <c r="AK51" s="484"/>
      <c r="AL51" s="484"/>
      <c r="AM51" s="484"/>
      <c r="AN51" s="484"/>
      <c r="AO51" s="484"/>
      <c r="AP51" s="484"/>
      <c r="AQ51" s="484"/>
      <c r="AR51" s="484"/>
      <c r="AS51" s="484"/>
      <c r="AT51" s="484"/>
      <c r="AU51" s="484"/>
      <c r="AV51" s="484"/>
      <c r="AW51" s="484"/>
      <c r="AX51" s="484"/>
      <c r="AY51" s="484"/>
      <c r="AZ51" s="484"/>
      <c r="BA51" s="484"/>
      <c r="BB51" s="484"/>
      <c r="BC51" s="484"/>
      <c r="BD51" s="484"/>
      <c r="BE51" s="484"/>
      <c r="BF51" s="402"/>
      <c r="CX51" s="480"/>
    </row>
    <row r="52" spans="1:102" s="3" customFormat="1" ht="3.75" customHeight="1">
      <c r="A52" s="66"/>
      <c r="B52" s="67"/>
      <c r="C52" s="67"/>
      <c r="D52" s="67"/>
      <c r="E52" s="67"/>
      <c r="F52" s="67"/>
      <c r="G52" s="67"/>
      <c r="H52" s="67"/>
      <c r="I52" s="67"/>
      <c r="J52" s="485"/>
      <c r="K52" s="485"/>
      <c r="L52" s="485"/>
      <c r="M52" s="485"/>
      <c r="N52" s="485"/>
      <c r="O52" s="485"/>
      <c r="P52" s="485"/>
      <c r="Q52" s="485"/>
      <c r="R52" s="485"/>
      <c r="S52" s="485"/>
      <c r="T52" s="485"/>
      <c r="U52" s="485"/>
      <c r="V52" s="485"/>
      <c r="W52" s="485"/>
      <c r="X52" s="485"/>
      <c r="Y52" s="485"/>
      <c r="Z52" s="485"/>
      <c r="AA52" s="485"/>
      <c r="AB52" s="485"/>
      <c r="AC52" s="485"/>
      <c r="AD52" s="484"/>
      <c r="AE52" s="67"/>
      <c r="AF52" s="484"/>
      <c r="AG52" s="484"/>
      <c r="AH52" s="484"/>
      <c r="AI52" s="484"/>
      <c r="AJ52" s="484"/>
      <c r="AK52" s="484"/>
      <c r="AL52" s="484"/>
      <c r="AM52" s="478"/>
      <c r="AN52" s="486"/>
      <c r="AO52" s="487"/>
      <c r="AP52" s="487"/>
      <c r="AQ52" s="487"/>
      <c r="AR52" s="487"/>
      <c r="AS52" s="487"/>
      <c r="AT52" s="487"/>
      <c r="AU52" s="487"/>
      <c r="AV52" s="487"/>
      <c r="AW52" s="484"/>
      <c r="AX52" s="484"/>
      <c r="AY52" s="484"/>
      <c r="AZ52" s="484"/>
      <c r="BA52" s="484"/>
      <c r="BB52" s="484"/>
      <c r="BC52" s="484"/>
      <c r="BD52" s="484"/>
      <c r="BE52" s="484"/>
      <c r="BF52" s="402"/>
      <c r="CX52" s="480"/>
    </row>
    <row r="53" spans="1:102" s="3" customFormat="1">
      <c r="A53" s="1112" t="str">
        <f>IF(FIO="","",'общие сведения'!L48&amp;IF('общие сведения'!L52="","",";  "&amp;'общие сведения'!L52)&amp;IF('общие сведения'!L56="","",";  "&amp;'общие сведения'!L56))</f>
        <v/>
      </c>
      <c r="B53" s="1112"/>
      <c r="C53" s="1112"/>
      <c r="D53" s="1112"/>
      <c r="E53" s="1112"/>
      <c r="F53" s="1112"/>
      <c r="G53" s="1112"/>
      <c r="H53" s="1112"/>
      <c r="I53" s="1112"/>
      <c r="J53" s="1112"/>
      <c r="K53" s="1112"/>
      <c r="L53" s="1112"/>
      <c r="M53" s="1112"/>
      <c r="N53" s="1112"/>
      <c r="O53" s="1112"/>
      <c r="P53" s="1112"/>
      <c r="Q53" s="1112"/>
      <c r="R53" s="1112"/>
      <c r="S53" s="1112"/>
      <c r="T53" s="1112"/>
      <c r="U53" s="1112"/>
      <c r="V53" s="1112"/>
      <c r="W53" s="1112"/>
      <c r="X53" s="1112"/>
      <c r="Y53" s="1112"/>
      <c r="Z53" s="1112"/>
      <c r="AA53" s="1112"/>
      <c r="AB53" s="1112"/>
      <c r="AC53" s="1112"/>
      <c r="AD53" s="1112"/>
      <c r="AE53" s="1112"/>
      <c r="AF53" s="1112"/>
      <c r="AG53" s="1112"/>
      <c r="AH53" s="1112"/>
      <c r="AI53" s="1112"/>
      <c r="AJ53" s="1112"/>
      <c r="AK53" s="1112"/>
      <c r="AL53" s="1112"/>
      <c r="AM53" s="1112"/>
      <c r="AN53" s="1112"/>
      <c r="AO53" s="1112"/>
      <c r="AP53" s="1112"/>
      <c r="AQ53" s="1112"/>
      <c r="AR53" s="1112"/>
      <c r="AS53" s="1112"/>
      <c r="AT53" s="1112"/>
      <c r="AU53" s="1112"/>
      <c r="AV53" s="1112"/>
      <c r="AW53" s="1112"/>
      <c r="AX53" s="1112"/>
      <c r="AY53" s="1112"/>
      <c r="AZ53" s="1112"/>
      <c r="BA53" s="1112"/>
      <c r="BB53" s="1112"/>
      <c r="BC53" s="1112"/>
      <c r="BD53" s="1112"/>
      <c r="BE53" s="1112"/>
      <c r="BF53" s="402"/>
      <c r="CX53" s="480"/>
    </row>
    <row r="54" spans="1:102" s="3" customFormat="1">
      <c r="A54" s="1112"/>
      <c r="B54" s="1112"/>
      <c r="C54" s="1112"/>
      <c r="D54" s="1112"/>
      <c r="E54" s="1112"/>
      <c r="F54" s="1112"/>
      <c r="G54" s="1112"/>
      <c r="H54" s="1112"/>
      <c r="I54" s="1112"/>
      <c r="J54" s="1112"/>
      <c r="K54" s="1112"/>
      <c r="L54" s="1112"/>
      <c r="M54" s="1112"/>
      <c r="N54" s="1112"/>
      <c r="O54" s="1112"/>
      <c r="P54" s="1112"/>
      <c r="Q54" s="1112"/>
      <c r="R54" s="1112"/>
      <c r="S54" s="1112"/>
      <c r="T54" s="1112"/>
      <c r="U54" s="1112"/>
      <c r="V54" s="1112"/>
      <c r="W54" s="1112"/>
      <c r="X54" s="1112"/>
      <c r="Y54" s="1112"/>
      <c r="Z54" s="1112"/>
      <c r="AA54" s="1112"/>
      <c r="AB54" s="1112"/>
      <c r="AC54" s="1112"/>
      <c r="AD54" s="1112"/>
      <c r="AE54" s="1112"/>
      <c r="AF54" s="1112"/>
      <c r="AG54" s="1112"/>
      <c r="AH54" s="1112"/>
      <c r="AI54" s="1112"/>
      <c r="AJ54" s="1112"/>
      <c r="AK54" s="1112"/>
      <c r="AL54" s="1112"/>
      <c r="AM54" s="1112"/>
      <c r="AN54" s="1112"/>
      <c r="AO54" s="1112"/>
      <c r="AP54" s="1112"/>
      <c r="AQ54" s="1112"/>
      <c r="AR54" s="1112"/>
      <c r="AS54" s="1112"/>
      <c r="AT54" s="1112"/>
      <c r="AU54" s="1112"/>
      <c r="AV54" s="1112"/>
      <c r="AW54" s="1112"/>
      <c r="AX54" s="1112"/>
      <c r="AY54" s="1112"/>
      <c r="AZ54" s="1112"/>
      <c r="BA54" s="1112"/>
      <c r="BB54" s="1112"/>
      <c r="BC54" s="1112"/>
      <c r="BD54" s="1112"/>
      <c r="BE54" s="1112"/>
      <c r="BF54" s="402"/>
      <c r="CX54" s="480"/>
    </row>
    <row r="55" spans="1:102">
      <c r="A55" s="1112"/>
      <c r="B55" s="1112"/>
      <c r="C55" s="1112"/>
      <c r="D55" s="1112"/>
      <c r="E55" s="1112"/>
      <c r="F55" s="1112"/>
      <c r="G55" s="1112"/>
      <c r="H55" s="1112"/>
      <c r="I55" s="1112"/>
      <c r="J55" s="1112"/>
      <c r="K55" s="1112"/>
      <c r="L55" s="1112"/>
      <c r="M55" s="1112"/>
      <c r="N55" s="1112"/>
      <c r="O55" s="1112"/>
      <c r="P55" s="1112"/>
      <c r="Q55" s="1112"/>
      <c r="R55" s="1112"/>
      <c r="S55" s="1112"/>
      <c r="T55" s="1112"/>
      <c r="U55" s="1112"/>
      <c r="V55" s="1112"/>
      <c r="W55" s="1112"/>
      <c r="X55" s="1112"/>
      <c r="Y55" s="1112"/>
      <c r="Z55" s="1112"/>
      <c r="AA55" s="1112"/>
      <c r="AB55" s="1112"/>
      <c r="AC55" s="1112"/>
      <c r="AD55" s="1112"/>
      <c r="AE55" s="1112"/>
      <c r="AF55" s="1112"/>
      <c r="AG55" s="1112"/>
      <c r="AH55" s="1112"/>
      <c r="AI55" s="1112"/>
      <c r="AJ55" s="1112"/>
      <c r="AK55" s="1112"/>
      <c r="AL55" s="1112"/>
      <c r="AM55" s="1112"/>
      <c r="AN55" s="1112"/>
      <c r="AO55" s="1112"/>
      <c r="AP55" s="1112"/>
      <c r="AQ55" s="1112"/>
      <c r="AR55" s="1112"/>
      <c r="AS55" s="1112"/>
      <c r="AT55" s="1112"/>
      <c r="AU55" s="1112"/>
      <c r="AV55" s="1112"/>
      <c r="AW55" s="1112"/>
      <c r="AX55" s="1112"/>
      <c r="AY55" s="1112"/>
      <c r="AZ55" s="1112"/>
      <c r="BA55" s="1112"/>
      <c r="BB55" s="1112"/>
      <c r="BC55" s="1112"/>
      <c r="BD55" s="1112"/>
      <c r="BE55" s="1112"/>
      <c r="BF55" s="402"/>
      <c r="BG55" s="2"/>
      <c r="BH55" s="2"/>
      <c r="BI55" s="2"/>
      <c r="BJ55" s="2"/>
      <c r="CX55" s="488"/>
    </row>
    <row r="56" spans="1:102" s="489" customFormat="1">
      <c r="A56" s="1112"/>
      <c r="B56" s="1112"/>
      <c r="C56" s="1112"/>
      <c r="D56" s="1112"/>
      <c r="E56" s="1112"/>
      <c r="F56" s="1112"/>
      <c r="G56" s="1112"/>
      <c r="H56" s="1112"/>
      <c r="I56" s="1112"/>
      <c r="J56" s="1112"/>
      <c r="K56" s="1112"/>
      <c r="L56" s="1112"/>
      <c r="M56" s="1112"/>
      <c r="N56" s="1112"/>
      <c r="O56" s="1112"/>
      <c r="P56" s="1112"/>
      <c r="Q56" s="1112"/>
      <c r="R56" s="1112"/>
      <c r="S56" s="1112"/>
      <c r="T56" s="1112"/>
      <c r="U56" s="1112"/>
      <c r="V56" s="1112"/>
      <c r="W56" s="1112"/>
      <c r="X56" s="1112"/>
      <c r="Y56" s="1112"/>
      <c r="Z56" s="1112"/>
      <c r="AA56" s="1112"/>
      <c r="AB56" s="1112"/>
      <c r="AC56" s="1112"/>
      <c r="AD56" s="1112"/>
      <c r="AE56" s="1112"/>
      <c r="AF56" s="1112"/>
      <c r="AG56" s="1112"/>
      <c r="AH56" s="1112"/>
      <c r="AI56" s="1112"/>
      <c r="AJ56" s="1112"/>
      <c r="AK56" s="1112"/>
      <c r="AL56" s="1112"/>
      <c r="AM56" s="1112"/>
      <c r="AN56" s="1112"/>
      <c r="AO56" s="1112"/>
      <c r="AP56" s="1112"/>
      <c r="AQ56" s="1112"/>
      <c r="AR56" s="1112"/>
      <c r="AS56" s="1112"/>
      <c r="AT56" s="1112"/>
      <c r="AU56" s="1112"/>
      <c r="AV56" s="1112"/>
      <c r="AW56" s="1112"/>
      <c r="AX56" s="1112"/>
      <c r="AY56" s="1112"/>
      <c r="AZ56" s="1112"/>
      <c r="BA56" s="1112"/>
      <c r="BB56" s="1112"/>
      <c r="BC56" s="1112"/>
      <c r="BD56" s="1112"/>
      <c r="BE56" s="1112"/>
      <c r="BF56" s="402"/>
      <c r="CX56" s="490"/>
    </row>
    <row r="57" spans="1:102" ht="9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7"/>
      <c r="Z57" s="67"/>
      <c r="AA57" s="66"/>
      <c r="AB57" s="66"/>
      <c r="AC57" s="66"/>
      <c r="AD57" s="67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484"/>
      <c r="AP57" s="484"/>
      <c r="AQ57" s="484"/>
      <c r="AR57" s="484"/>
      <c r="AS57" s="484"/>
      <c r="AT57" s="478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402"/>
      <c r="BG57" s="2"/>
      <c r="BH57" s="2"/>
      <c r="BI57" s="2"/>
      <c r="BJ57" s="2"/>
      <c r="CX57" s="488"/>
    </row>
    <row r="58" spans="1:102">
      <c r="A58" s="425" t="s">
        <v>648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491"/>
      <c r="P58" s="492"/>
      <c r="Q58" s="492"/>
      <c r="R58" s="492"/>
      <c r="S58" s="492"/>
      <c r="T58" s="492"/>
      <c r="U58" s="492"/>
      <c r="V58" s="492"/>
      <c r="W58" s="492"/>
      <c r="X58" s="492"/>
      <c r="Y58" s="486"/>
      <c r="Z58" s="492"/>
      <c r="AA58" s="492"/>
      <c r="AB58" s="492"/>
      <c r="AC58" s="492"/>
      <c r="AD58" s="492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493"/>
      <c r="AS58" s="493"/>
      <c r="AT58" s="493"/>
      <c r="AU58" s="493"/>
      <c r="AV58" s="493"/>
      <c r="AW58" s="493"/>
      <c r="AX58" s="493"/>
      <c r="AY58" s="493"/>
      <c r="AZ58" s="493"/>
      <c r="BA58" s="493"/>
      <c r="BB58" s="493"/>
      <c r="BC58" s="493"/>
      <c r="BD58" s="493"/>
      <c r="BE58" s="493"/>
      <c r="BF58" s="402"/>
      <c r="BG58" s="2"/>
      <c r="BH58" s="2"/>
      <c r="BI58" s="2"/>
      <c r="BJ58" s="2"/>
      <c r="CX58" s="488"/>
    </row>
    <row r="59" spans="1:102">
      <c r="A59" s="494" t="str">
        <f>'общие сведения'!A71</f>
        <v>Курсы повышения квалификации</v>
      </c>
      <c r="B59" s="483"/>
      <c r="C59" s="483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5"/>
      <c r="AH59" s="315"/>
      <c r="AI59" s="315"/>
      <c r="AJ59" s="865" t="str">
        <f>IF(FIO="","",'общие сведения'!G71)</f>
        <v/>
      </c>
      <c r="AK59" s="865"/>
      <c r="AL59" s="865"/>
      <c r="AM59" s="865"/>
      <c r="AN59" s="865"/>
      <c r="AO59" s="66" t="s">
        <v>649</v>
      </c>
      <c r="AP59" s="315"/>
      <c r="AQ59" s="493"/>
      <c r="AR59" s="315"/>
      <c r="AS59" s="315"/>
      <c r="AT59" s="315"/>
      <c r="AU59" s="315"/>
      <c r="AV59" s="315"/>
      <c r="AW59" s="315"/>
      <c r="AX59" s="315"/>
      <c r="AY59" s="315"/>
      <c r="AZ59" s="315"/>
      <c r="BA59" s="315"/>
      <c r="BB59" s="315"/>
      <c r="BC59" s="315"/>
      <c r="BD59" s="315"/>
      <c r="BE59" s="315"/>
      <c r="BF59" s="402"/>
      <c r="BG59" s="2"/>
      <c r="BH59" s="2"/>
      <c r="BI59" s="2"/>
      <c r="BJ59" s="2"/>
      <c r="CX59" s="488"/>
    </row>
    <row r="60" spans="1:102">
      <c r="A60" s="1113" t="str">
        <f>"Дополнительное профессиональное образование"&amp;'общие сведения'!M64</f>
        <v>Дополнительное профессиональное образование</v>
      </c>
      <c r="B60" s="1113"/>
      <c r="C60" s="1113"/>
      <c r="D60" s="1113"/>
      <c r="E60" s="1113"/>
      <c r="F60" s="1113"/>
      <c r="G60" s="1113"/>
      <c r="H60" s="1113"/>
      <c r="I60" s="1113"/>
      <c r="J60" s="1113"/>
      <c r="K60" s="1113"/>
      <c r="L60" s="1113"/>
      <c r="M60" s="1113"/>
      <c r="N60" s="1113"/>
      <c r="O60" s="1113"/>
      <c r="P60" s="1113"/>
      <c r="Q60" s="1113"/>
      <c r="R60" s="1113"/>
      <c r="S60" s="1113"/>
      <c r="T60" s="1113"/>
      <c r="U60" s="1113"/>
      <c r="V60" s="1113"/>
      <c r="W60" s="1113"/>
      <c r="X60" s="1113"/>
      <c r="Y60" s="1113"/>
      <c r="Z60" s="1113"/>
      <c r="AA60" s="1113"/>
      <c r="AB60" s="1113"/>
      <c r="AC60" s="1113"/>
      <c r="AD60" s="1113"/>
      <c r="AE60" s="1113"/>
      <c r="AF60" s="1113"/>
      <c r="AG60" s="1113"/>
      <c r="AH60" s="1113"/>
      <c r="AI60" s="1113"/>
      <c r="AJ60" s="1113"/>
      <c r="AK60" s="1113"/>
      <c r="AL60" s="1113"/>
      <c r="AM60" s="1113"/>
      <c r="AN60" s="1113"/>
      <c r="AO60" s="1113"/>
      <c r="AP60" s="1113"/>
      <c r="AQ60" s="1113"/>
      <c r="AR60" s="1113"/>
      <c r="AS60" s="1113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402"/>
      <c r="BG60" s="2"/>
      <c r="BH60" s="2"/>
      <c r="BI60" s="2"/>
      <c r="BJ60" s="2"/>
      <c r="CX60" s="488"/>
    </row>
    <row r="61" spans="1:102">
      <c r="A61" s="1112" t="str">
        <f>IF(FIO="","",'общие сведения'!L66)</f>
        <v/>
      </c>
      <c r="B61" s="1112"/>
      <c r="C61" s="1112"/>
      <c r="D61" s="1112"/>
      <c r="E61" s="1112"/>
      <c r="F61" s="1112"/>
      <c r="G61" s="1112"/>
      <c r="H61" s="1112"/>
      <c r="I61" s="1112"/>
      <c r="J61" s="1112"/>
      <c r="K61" s="1112"/>
      <c r="L61" s="1112"/>
      <c r="M61" s="1112"/>
      <c r="N61" s="1112"/>
      <c r="O61" s="1112"/>
      <c r="P61" s="1112"/>
      <c r="Q61" s="1112"/>
      <c r="R61" s="1112"/>
      <c r="S61" s="1112"/>
      <c r="T61" s="1112"/>
      <c r="U61" s="1112"/>
      <c r="V61" s="1112"/>
      <c r="W61" s="1112"/>
      <c r="X61" s="1112"/>
      <c r="Y61" s="1112"/>
      <c r="Z61" s="1112"/>
      <c r="AA61" s="1112"/>
      <c r="AB61" s="1112"/>
      <c r="AC61" s="1112"/>
      <c r="AD61" s="1112"/>
      <c r="AE61" s="1112"/>
      <c r="AF61" s="1112"/>
      <c r="AG61" s="1112"/>
      <c r="AH61" s="1112"/>
      <c r="AI61" s="1112"/>
      <c r="AJ61" s="1112"/>
      <c r="AK61" s="1112"/>
      <c r="AL61" s="1112"/>
      <c r="AM61" s="1112"/>
      <c r="AN61" s="1112"/>
      <c r="AO61" s="1112"/>
      <c r="AP61" s="1112"/>
      <c r="AQ61" s="1112"/>
      <c r="AR61" s="1112"/>
      <c r="AS61" s="1112"/>
      <c r="AT61" s="1112"/>
      <c r="AU61" s="1112"/>
      <c r="AV61" s="1112"/>
      <c r="AW61" s="1112"/>
      <c r="AX61" s="1112"/>
      <c r="AY61" s="1112"/>
      <c r="AZ61" s="1112"/>
      <c r="BA61" s="1112"/>
      <c r="BB61" s="1112"/>
      <c r="BC61" s="1112"/>
      <c r="BD61" s="1112"/>
      <c r="BE61" s="1112"/>
      <c r="BF61" s="402"/>
      <c r="BG61" s="2"/>
      <c r="BH61" s="2"/>
      <c r="BI61" s="2"/>
      <c r="BJ61" s="2"/>
      <c r="CX61" s="488"/>
    </row>
    <row r="62" spans="1:102">
      <c r="A62" s="1112"/>
      <c r="B62" s="1112"/>
      <c r="C62" s="1112"/>
      <c r="D62" s="1112"/>
      <c r="E62" s="1112"/>
      <c r="F62" s="1112"/>
      <c r="G62" s="1112"/>
      <c r="H62" s="1112"/>
      <c r="I62" s="1112"/>
      <c r="J62" s="1112"/>
      <c r="K62" s="1112"/>
      <c r="L62" s="1112"/>
      <c r="M62" s="1112"/>
      <c r="N62" s="1112"/>
      <c r="O62" s="1112"/>
      <c r="P62" s="1112"/>
      <c r="Q62" s="1112"/>
      <c r="R62" s="1112"/>
      <c r="S62" s="1112"/>
      <c r="T62" s="1112"/>
      <c r="U62" s="1112"/>
      <c r="V62" s="1112"/>
      <c r="W62" s="1112"/>
      <c r="X62" s="1112"/>
      <c r="Y62" s="1112"/>
      <c r="Z62" s="1112"/>
      <c r="AA62" s="1112"/>
      <c r="AB62" s="1112"/>
      <c r="AC62" s="1112"/>
      <c r="AD62" s="1112"/>
      <c r="AE62" s="1112"/>
      <c r="AF62" s="1112"/>
      <c r="AG62" s="1112"/>
      <c r="AH62" s="1112"/>
      <c r="AI62" s="1112"/>
      <c r="AJ62" s="1112"/>
      <c r="AK62" s="1112"/>
      <c r="AL62" s="1112"/>
      <c r="AM62" s="1112"/>
      <c r="AN62" s="1112"/>
      <c r="AO62" s="1112"/>
      <c r="AP62" s="1112"/>
      <c r="AQ62" s="1112"/>
      <c r="AR62" s="1112"/>
      <c r="AS62" s="1112"/>
      <c r="AT62" s="1112"/>
      <c r="AU62" s="1112"/>
      <c r="AV62" s="1112"/>
      <c r="AW62" s="1112"/>
      <c r="AX62" s="1112"/>
      <c r="AY62" s="1112"/>
      <c r="AZ62" s="1112"/>
      <c r="BA62" s="1112"/>
      <c r="BB62" s="1112"/>
      <c r="BC62" s="1112"/>
      <c r="BD62" s="1112"/>
      <c r="BE62" s="1112"/>
      <c r="BF62" s="402"/>
      <c r="BG62" s="2"/>
      <c r="BH62" s="2"/>
      <c r="BI62" s="2"/>
      <c r="BJ62" s="2"/>
      <c r="CX62" s="488"/>
    </row>
    <row r="63" spans="1:102">
      <c r="A63" s="1112"/>
      <c r="B63" s="1112"/>
      <c r="C63" s="1112"/>
      <c r="D63" s="1112"/>
      <c r="E63" s="1112"/>
      <c r="F63" s="1112"/>
      <c r="G63" s="1112"/>
      <c r="H63" s="1112"/>
      <c r="I63" s="1112"/>
      <c r="J63" s="1112"/>
      <c r="K63" s="1112"/>
      <c r="L63" s="1112"/>
      <c r="M63" s="1112"/>
      <c r="N63" s="1112"/>
      <c r="O63" s="1112"/>
      <c r="P63" s="1112"/>
      <c r="Q63" s="1112"/>
      <c r="R63" s="1112"/>
      <c r="S63" s="1112"/>
      <c r="T63" s="1112"/>
      <c r="U63" s="1112"/>
      <c r="V63" s="1112"/>
      <c r="W63" s="1112"/>
      <c r="X63" s="1112"/>
      <c r="Y63" s="1112"/>
      <c r="Z63" s="1112"/>
      <c r="AA63" s="1112"/>
      <c r="AB63" s="1112"/>
      <c r="AC63" s="1112"/>
      <c r="AD63" s="1112"/>
      <c r="AE63" s="1112"/>
      <c r="AF63" s="1112"/>
      <c r="AG63" s="1112"/>
      <c r="AH63" s="1112"/>
      <c r="AI63" s="1112"/>
      <c r="AJ63" s="1112"/>
      <c r="AK63" s="1112"/>
      <c r="AL63" s="1112"/>
      <c r="AM63" s="1112"/>
      <c r="AN63" s="1112"/>
      <c r="AO63" s="1112"/>
      <c r="AP63" s="1112"/>
      <c r="AQ63" s="1112"/>
      <c r="AR63" s="1112"/>
      <c r="AS63" s="1112"/>
      <c r="AT63" s="1112"/>
      <c r="AU63" s="1112"/>
      <c r="AV63" s="1112"/>
      <c r="AW63" s="1112"/>
      <c r="AX63" s="1112"/>
      <c r="AY63" s="1112"/>
      <c r="AZ63" s="1112"/>
      <c r="BA63" s="1112"/>
      <c r="BB63" s="1112"/>
      <c r="BC63" s="1112"/>
      <c r="BD63" s="1112"/>
      <c r="BE63" s="1112"/>
      <c r="BF63" s="402"/>
      <c r="BG63" s="2"/>
      <c r="BH63" s="2"/>
      <c r="BI63" s="2"/>
      <c r="BJ63" s="2"/>
      <c r="CX63" s="488"/>
    </row>
    <row r="64" spans="1:102" ht="9" customHeight="1">
      <c r="A64" s="495"/>
      <c r="B64" s="495"/>
      <c r="C64" s="496"/>
      <c r="D64" s="496"/>
      <c r="E64" s="496"/>
      <c r="F64" s="496"/>
      <c r="G64" s="496"/>
      <c r="H64" s="496"/>
      <c r="I64" s="496"/>
      <c r="J64" s="496"/>
      <c r="K64" s="496"/>
      <c r="L64" s="496"/>
      <c r="M64" s="496"/>
      <c r="N64" s="496"/>
      <c r="O64" s="496"/>
      <c r="P64" s="496"/>
      <c r="Q64" s="496"/>
      <c r="R64" s="496"/>
      <c r="S64" s="496"/>
      <c r="T64" s="496"/>
      <c r="U64" s="496"/>
      <c r="V64" s="496"/>
      <c r="W64" s="496"/>
      <c r="X64" s="496"/>
      <c r="Y64" s="496"/>
      <c r="Z64" s="496"/>
      <c r="AA64" s="496"/>
      <c r="AB64" s="496"/>
      <c r="AC64" s="496"/>
      <c r="AD64" s="496"/>
      <c r="AE64" s="496"/>
      <c r="AF64" s="496"/>
      <c r="AG64" s="496"/>
      <c r="AH64" s="496"/>
      <c r="AI64" s="496"/>
      <c r="AJ64" s="496"/>
      <c r="AK64" s="496"/>
      <c r="AL64" s="496"/>
      <c r="AM64" s="496"/>
      <c r="AN64" s="315"/>
      <c r="AO64" s="315"/>
      <c r="AP64" s="315"/>
      <c r="AQ64" s="315"/>
      <c r="AR64" s="315"/>
      <c r="AS64" s="315"/>
      <c r="AT64" s="496"/>
      <c r="AU64" s="496"/>
      <c r="AV64" s="496"/>
      <c r="AW64" s="496"/>
      <c r="AX64" s="496"/>
      <c r="AY64" s="496"/>
      <c r="AZ64" s="496"/>
      <c r="BA64" s="496"/>
      <c r="BB64" s="496"/>
      <c r="BC64" s="496"/>
      <c r="BD64" s="496"/>
      <c r="BE64" s="496"/>
      <c r="BF64" s="402"/>
      <c r="BG64" s="2"/>
      <c r="BH64" s="2"/>
      <c r="BI64" s="2"/>
      <c r="BJ64" s="2"/>
      <c r="CX64" s="488"/>
    </row>
    <row r="65" spans="1:102">
      <c r="A65" s="425" t="s">
        <v>650</v>
      </c>
      <c r="B65" s="481"/>
      <c r="C65" s="493"/>
      <c r="D65" s="493"/>
      <c r="E65" s="493"/>
      <c r="F65" s="493"/>
      <c r="G65" s="493"/>
      <c r="H65" s="493"/>
      <c r="I65" s="493"/>
      <c r="J65" s="493"/>
      <c r="K65" s="493"/>
      <c r="L65" s="493"/>
      <c r="M65" s="493"/>
      <c r="N65" s="493"/>
      <c r="O65" s="493"/>
      <c r="P65" s="493"/>
      <c r="Q65" s="493"/>
      <c r="R65" s="493"/>
      <c r="S65" s="493"/>
      <c r="T65" s="493"/>
      <c r="U65" s="493"/>
      <c r="V65" s="493"/>
      <c r="W65" s="493"/>
      <c r="X65" s="493"/>
      <c r="Y65" s="493"/>
      <c r="Z65" s="493"/>
      <c r="AA65" s="493"/>
      <c r="AB65" s="493"/>
      <c r="AC65" s="493"/>
      <c r="AD65" s="493"/>
      <c r="AE65" s="493"/>
      <c r="AF65" s="493"/>
      <c r="AG65" s="493"/>
      <c r="AH65" s="493"/>
      <c r="AI65" s="493"/>
      <c r="AJ65" s="493"/>
      <c r="AK65" s="493"/>
      <c r="AL65" s="493"/>
      <c r="AM65" s="493"/>
      <c r="AN65" s="493"/>
      <c r="AO65" s="493"/>
      <c r="AP65" s="493"/>
      <c r="AQ65" s="493"/>
      <c r="AR65" s="493"/>
      <c r="AS65" s="493"/>
      <c r="AT65" s="493"/>
      <c r="AU65" s="493"/>
      <c r="AV65" s="493"/>
      <c r="AW65" s="493"/>
      <c r="AX65" s="493"/>
      <c r="AY65" s="493"/>
      <c r="AZ65" s="493"/>
      <c r="BA65" s="493"/>
      <c r="BB65" s="493"/>
      <c r="BC65" s="493"/>
      <c r="BD65" s="493"/>
      <c r="BE65" s="493"/>
      <c r="BF65" s="402"/>
      <c r="BG65" s="2"/>
      <c r="BH65" s="2"/>
      <c r="BI65" s="2"/>
      <c r="BJ65" s="2"/>
      <c r="CX65" s="488"/>
    </row>
    <row r="66" spans="1:102" ht="14.25" customHeight="1">
      <c r="A66" s="852" t="s">
        <v>651</v>
      </c>
      <c r="B66" s="852"/>
      <c r="C66" s="852"/>
      <c r="D66" s="852"/>
      <c r="E66" s="852"/>
      <c r="F66" s="852"/>
      <c r="G66" s="852"/>
      <c r="H66" s="852"/>
      <c r="I66" s="852"/>
      <c r="J66" s="852"/>
      <c r="K66" s="852"/>
      <c r="L66" s="852"/>
      <c r="M66" s="852"/>
      <c r="N66" s="852"/>
      <c r="O66" s="852"/>
      <c r="P66" s="852"/>
      <c r="Q66" s="852"/>
      <c r="R66" s="852"/>
      <c r="S66" s="852"/>
      <c r="T66" s="852"/>
      <c r="U66" s="852"/>
      <c r="V66" s="852"/>
      <c r="W66" s="852"/>
      <c r="X66" s="852"/>
      <c r="Y66" s="852"/>
      <c r="Z66" s="852"/>
      <c r="AA66" s="852"/>
      <c r="AB66" s="852"/>
      <c r="AC66" s="852"/>
      <c r="AD66" s="852"/>
      <c r="AE66" s="852"/>
      <c r="AF66" s="852"/>
      <c r="AG66" s="852"/>
      <c r="AH66" s="852"/>
      <c r="AI66" s="852"/>
      <c r="AJ66" s="852"/>
      <c r="AK66" s="852"/>
      <c r="AL66" s="852"/>
      <c r="AM66" s="852"/>
      <c r="AN66" s="852"/>
      <c r="AO66" s="852"/>
      <c r="AP66" s="852"/>
      <c r="AQ66" s="852"/>
      <c r="AR66" s="852"/>
      <c r="AS66" s="852"/>
      <c r="AT66" s="852"/>
      <c r="AU66" s="852"/>
      <c r="AV66" s="852"/>
      <c r="AW66" s="852"/>
      <c r="AX66" s="852"/>
      <c r="AY66" s="852"/>
      <c r="AZ66" s="852"/>
      <c r="BA66" s="852"/>
      <c r="BB66" s="852"/>
      <c r="BC66" s="852"/>
      <c r="BD66" s="852"/>
      <c r="BE66" s="852"/>
      <c r="BF66" s="402"/>
      <c r="BG66" s="2"/>
      <c r="BH66" s="2"/>
      <c r="BI66" s="2"/>
      <c r="BJ66" s="2"/>
      <c r="BK66" s="497"/>
      <c r="CX66" s="488"/>
    </row>
    <row r="67" spans="1:102" ht="13.5" customHeight="1">
      <c r="A67" s="852"/>
      <c r="B67" s="852"/>
      <c r="C67" s="852"/>
      <c r="D67" s="852"/>
      <c r="E67" s="852"/>
      <c r="F67" s="852"/>
      <c r="G67" s="852"/>
      <c r="H67" s="852"/>
      <c r="I67" s="852"/>
      <c r="J67" s="852"/>
      <c r="K67" s="852"/>
      <c r="L67" s="852"/>
      <c r="M67" s="852"/>
      <c r="N67" s="852"/>
      <c r="O67" s="852"/>
      <c r="P67" s="852"/>
      <c r="Q67" s="852"/>
      <c r="R67" s="852"/>
      <c r="S67" s="852"/>
      <c r="T67" s="852"/>
      <c r="U67" s="852"/>
      <c r="V67" s="852"/>
      <c r="W67" s="852"/>
      <c r="X67" s="852"/>
      <c r="Y67" s="852"/>
      <c r="Z67" s="852"/>
      <c r="AA67" s="852"/>
      <c r="AB67" s="852"/>
      <c r="AC67" s="852"/>
      <c r="AD67" s="852"/>
      <c r="AE67" s="852"/>
      <c r="AF67" s="852"/>
      <c r="AG67" s="852"/>
      <c r="AH67" s="852"/>
      <c r="AI67" s="852"/>
      <c r="AJ67" s="852"/>
      <c r="AK67" s="852"/>
      <c r="AL67" s="852"/>
      <c r="AM67" s="852"/>
      <c r="AN67" s="852"/>
      <c r="AO67" s="852"/>
      <c r="AP67" s="852"/>
      <c r="AQ67" s="852"/>
      <c r="AR67" s="852"/>
      <c r="AS67" s="852"/>
      <c r="AT67" s="852"/>
      <c r="AU67" s="852"/>
      <c r="AV67" s="852"/>
      <c r="AW67" s="852"/>
      <c r="AX67" s="852"/>
      <c r="AY67" s="852"/>
      <c r="AZ67" s="852"/>
      <c r="BA67" s="852"/>
      <c r="BB67" s="852"/>
      <c r="BC67" s="852"/>
      <c r="BD67" s="852"/>
      <c r="BE67" s="852"/>
      <c r="BF67" s="402"/>
      <c r="BG67" s="2"/>
      <c r="BH67" s="2"/>
      <c r="BI67" s="2"/>
      <c r="BJ67" s="2"/>
      <c r="BK67" s="497"/>
      <c r="CX67" s="488"/>
    </row>
    <row r="68" spans="1:102">
      <c r="A68" s="852"/>
      <c r="B68" s="852"/>
      <c r="C68" s="852"/>
      <c r="D68" s="852"/>
      <c r="E68" s="852"/>
      <c r="F68" s="852"/>
      <c r="G68" s="852"/>
      <c r="H68" s="852"/>
      <c r="I68" s="852"/>
      <c r="J68" s="852"/>
      <c r="K68" s="852"/>
      <c r="L68" s="852"/>
      <c r="M68" s="852"/>
      <c r="N68" s="852"/>
      <c r="O68" s="852"/>
      <c r="P68" s="852"/>
      <c r="Q68" s="852"/>
      <c r="R68" s="852"/>
      <c r="S68" s="852"/>
      <c r="T68" s="852"/>
      <c r="U68" s="852"/>
      <c r="V68" s="852"/>
      <c r="W68" s="852"/>
      <c r="X68" s="852"/>
      <c r="Y68" s="852"/>
      <c r="Z68" s="852"/>
      <c r="AA68" s="852"/>
      <c r="AB68" s="852"/>
      <c r="AC68" s="852"/>
      <c r="AD68" s="852"/>
      <c r="AE68" s="852"/>
      <c r="AF68" s="852"/>
      <c r="AG68" s="852"/>
      <c r="AH68" s="852"/>
      <c r="AI68" s="852"/>
      <c r="AJ68" s="852"/>
      <c r="AK68" s="852"/>
      <c r="AL68" s="852"/>
      <c r="AM68" s="852"/>
      <c r="AN68" s="852"/>
      <c r="AO68" s="852"/>
      <c r="AP68" s="852"/>
      <c r="AQ68" s="852"/>
      <c r="AR68" s="852"/>
      <c r="AS68" s="852"/>
      <c r="AT68" s="852"/>
      <c r="AU68" s="852"/>
      <c r="AV68" s="852"/>
      <c r="AW68" s="852"/>
      <c r="AX68" s="852"/>
      <c r="AY68" s="852"/>
      <c r="AZ68" s="852"/>
      <c r="BA68" s="852"/>
      <c r="BB68" s="852"/>
      <c r="BC68" s="852"/>
      <c r="BD68" s="852"/>
      <c r="BE68" s="852"/>
      <c r="BF68" s="402"/>
      <c r="BG68" s="2"/>
      <c r="BH68" s="2"/>
      <c r="BI68" s="2"/>
      <c r="BJ68" s="2"/>
      <c r="BK68" s="497"/>
      <c r="CX68" s="488"/>
    </row>
    <row r="69" spans="1:102">
      <c r="A69" s="852" t="s">
        <v>652</v>
      </c>
      <c r="B69" s="852"/>
      <c r="C69" s="852"/>
      <c r="D69" s="852"/>
      <c r="E69" s="852"/>
      <c r="F69" s="852"/>
      <c r="G69" s="852"/>
      <c r="H69" s="852"/>
      <c r="I69" s="852"/>
      <c r="J69" s="852"/>
      <c r="K69" s="852"/>
      <c r="L69" s="852"/>
      <c r="M69" s="852"/>
      <c r="N69" s="852"/>
      <c r="O69" s="852"/>
      <c r="P69" s="852"/>
      <c r="Q69" s="852"/>
      <c r="R69" s="852"/>
      <c r="S69" s="852"/>
      <c r="T69" s="852"/>
      <c r="U69" s="852"/>
      <c r="V69" s="852"/>
      <c r="W69" s="852"/>
      <c r="X69" s="852"/>
      <c r="Y69" s="852"/>
      <c r="Z69" s="852"/>
      <c r="AA69" s="852"/>
      <c r="AB69" s="852"/>
      <c r="AC69" s="852"/>
      <c r="AD69" s="852"/>
      <c r="AE69" s="852"/>
      <c r="AF69" s="852"/>
      <c r="AG69" s="852"/>
      <c r="AH69" s="852"/>
      <c r="AI69" s="852"/>
      <c r="AJ69" s="852"/>
      <c r="AK69" s="852"/>
      <c r="AL69" s="852"/>
      <c r="AM69" s="852"/>
      <c r="AN69" s="852"/>
      <c r="AO69" s="852"/>
      <c r="AP69" s="852"/>
      <c r="AQ69" s="852"/>
      <c r="AR69" s="852"/>
      <c r="AS69" s="852"/>
      <c r="AT69" s="852"/>
      <c r="AU69" s="852"/>
      <c r="AV69" s="852"/>
      <c r="AW69" s="852"/>
      <c r="AX69" s="852"/>
      <c r="AY69" s="852"/>
      <c r="AZ69" s="852"/>
      <c r="BA69" s="852"/>
      <c r="BB69" s="852"/>
      <c r="BC69" s="852"/>
      <c r="BD69" s="852"/>
      <c r="BE69" s="852"/>
      <c r="BF69" s="402"/>
      <c r="BG69" s="2"/>
      <c r="BH69" s="2"/>
      <c r="BI69" s="2"/>
      <c r="BJ69" s="2"/>
      <c r="BK69" s="497"/>
      <c r="CX69" s="488"/>
    </row>
    <row r="70" spans="1:102">
      <c r="A70" s="853" t="s">
        <v>310</v>
      </c>
      <c r="B70" s="853"/>
      <c r="C70" s="852" t="str">
        <f>D103</f>
        <v>Продуктивность образовательной деятельности</v>
      </c>
      <c r="D70" s="852"/>
      <c r="E70" s="852"/>
      <c r="F70" s="852"/>
      <c r="G70" s="852"/>
      <c r="H70" s="852"/>
      <c r="I70" s="852"/>
      <c r="J70" s="852"/>
      <c r="K70" s="852"/>
      <c r="L70" s="852"/>
      <c r="M70" s="852"/>
      <c r="N70" s="852"/>
      <c r="O70" s="852"/>
      <c r="P70" s="852"/>
      <c r="Q70" s="852"/>
      <c r="R70" s="852"/>
      <c r="S70" s="852"/>
      <c r="T70" s="852"/>
      <c r="U70" s="852"/>
      <c r="V70" s="852"/>
      <c r="W70" s="852"/>
      <c r="X70" s="852"/>
      <c r="Y70" s="852"/>
      <c r="Z70" s="852"/>
      <c r="AA70" s="852"/>
      <c r="AB70" s="852"/>
      <c r="AC70" s="852"/>
      <c r="AD70" s="852"/>
      <c r="AE70" s="852"/>
      <c r="AF70" s="852"/>
      <c r="AG70" s="852"/>
      <c r="AH70" s="852"/>
      <c r="AI70" s="852"/>
      <c r="AJ70" s="852"/>
      <c r="AK70" s="852"/>
      <c r="AL70" s="852"/>
      <c r="AM70" s="852"/>
      <c r="AN70" s="852"/>
      <c r="AO70" s="852"/>
      <c r="AP70" s="852"/>
      <c r="AQ70" s="852"/>
      <c r="AR70" s="852"/>
      <c r="AS70" s="852"/>
      <c r="AT70" s="852"/>
      <c r="AU70" s="852"/>
      <c r="AV70" s="852"/>
      <c r="AW70" s="852"/>
      <c r="AX70" s="852"/>
      <c r="AY70" s="854" t="str">
        <f>IF(FIO="","",итого_1)</f>
        <v/>
      </c>
      <c r="AZ70" s="855"/>
      <c r="BA70" s="855"/>
      <c r="BB70" s="66" t="s">
        <v>653</v>
      </c>
      <c r="BC70" s="498"/>
      <c r="BD70" s="498"/>
      <c r="BE70" s="315"/>
      <c r="BF70" s="402"/>
      <c r="BG70" s="2"/>
      <c r="BH70" s="2"/>
      <c r="BI70" s="2"/>
      <c r="BJ70" s="2"/>
      <c r="BK70" s="497"/>
      <c r="CX70" s="488"/>
    </row>
    <row r="71" spans="1:102">
      <c r="A71" s="853" t="s">
        <v>311</v>
      </c>
      <c r="B71" s="853"/>
      <c r="C71" s="852" t="str">
        <f>D173</f>
        <v>Продуктивность деятельности педагогического работника по развитию обучающихся</v>
      </c>
      <c r="D71" s="852"/>
      <c r="E71" s="852"/>
      <c r="F71" s="852"/>
      <c r="G71" s="852"/>
      <c r="H71" s="852"/>
      <c r="I71" s="852"/>
      <c r="J71" s="852"/>
      <c r="K71" s="852"/>
      <c r="L71" s="852"/>
      <c r="M71" s="852"/>
      <c r="N71" s="852"/>
      <c r="O71" s="852"/>
      <c r="P71" s="852"/>
      <c r="Q71" s="852"/>
      <c r="R71" s="852"/>
      <c r="S71" s="852"/>
      <c r="T71" s="852"/>
      <c r="U71" s="852"/>
      <c r="V71" s="852"/>
      <c r="W71" s="852"/>
      <c r="X71" s="852"/>
      <c r="Y71" s="852"/>
      <c r="Z71" s="852"/>
      <c r="AA71" s="852"/>
      <c r="AB71" s="852"/>
      <c r="AC71" s="852"/>
      <c r="AD71" s="852"/>
      <c r="AE71" s="852"/>
      <c r="AF71" s="852"/>
      <c r="AG71" s="852"/>
      <c r="AH71" s="852"/>
      <c r="AI71" s="852"/>
      <c r="AJ71" s="852"/>
      <c r="AK71" s="852"/>
      <c r="AL71" s="852"/>
      <c r="AM71" s="852"/>
      <c r="AN71" s="852"/>
      <c r="AO71" s="852"/>
      <c r="AP71" s="852"/>
      <c r="AQ71" s="852"/>
      <c r="AR71" s="852"/>
      <c r="AS71" s="852"/>
      <c r="AT71" s="852"/>
      <c r="AU71" s="852"/>
      <c r="AV71" s="852"/>
      <c r="AW71" s="852"/>
      <c r="AX71" s="852"/>
      <c r="AY71" s="855" t="str">
        <f>IF(FIO="","",итого_2)</f>
        <v/>
      </c>
      <c r="AZ71" s="855"/>
      <c r="BA71" s="855"/>
      <c r="BB71" s="66" t="s">
        <v>653</v>
      </c>
      <c r="BC71" s="498"/>
      <c r="BD71" s="498"/>
      <c r="BE71" s="315"/>
      <c r="BF71" s="402"/>
      <c r="BG71" s="2"/>
      <c r="BH71" s="2"/>
      <c r="BI71" s="2"/>
      <c r="BJ71" s="2"/>
      <c r="BK71" s="497"/>
      <c r="CX71" s="488"/>
    </row>
    <row r="72" spans="1:102">
      <c r="A72" s="853" t="s">
        <v>312</v>
      </c>
      <c r="B72" s="853"/>
      <c r="C72" s="852" t="str">
        <f>D277</f>
        <v>Продуктивность личного вклада педагогического работника в повышение качества образования</v>
      </c>
      <c r="D72" s="852"/>
      <c r="E72" s="852"/>
      <c r="F72" s="852"/>
      <c r="G72" s="852"/>
      <c r="H72" s="852"/>
      <c r="I72" s="852"/>
      <c r="J72" s="852"/>
      <c r="K72" s="852"/>
      <c r="L72" s="852"/>
      <c r="M72" s="852"/>
      <c r="N72" s="852"/>
      <c r="O72" s="852"/>
      <c r="P72" s="852"/>
      <c r="Q72" s="852"/>
      <c r="R72" s="852"/>
      <c r="S72" s="852"/>
      <c r="T72" s="852"/>
      <c r="U72" s="852"/>
      <c r="V72" s="852"/>
      <c r="W72" s="852"/>
      <c r="X72" s="852"/>
      <c r="Y72" s="852"/>
      <c r="Z72" s="852"/>
      <c r="AA72" s="852"/>
      <c r="AB72" s="852"/>
      <c r="AC72" s="852"/>
      <c r="AD72" s="852"/>
      <c r="AE72" s="852"/>
      <c r="AF72" s="852"/>
      <c r="AG72" s="852"/>
      <c r="AH72" s="852"/>
      <c r="AI72" s="852"/>
      <c r="AJ72" s="852"/>
      <c r="AK72" s="852"/>
      <c r="AL72" s="852"/>
      <c r="AM72" s="852"/>
      <c r="AN72" s="852"/>
      <c r="AO72" s="852"/>
      <c r="AP72" s="852"/>
      <c r="AQ72" s="852"/>
      <c r="AR72" s="852"/>
      <c r="AS72" s="852"/>
      <c r="AT72" s="852"/>
      <c r="AU72" s="852"/>
      <c r="AV72" s="852"/>
      <c r="AW72" s="852"/>
      <c r="AX72" s="852"/>
      <c r="AY72" s="876" t="str">
        <f>IF(FIO="","",итого_3)</f>
        <v/>
      </c>
      <c r="AZ72" s="876"/>
      <c r="BA72" s="876"/>
      <c r="BB72" s="66" t="s">
        <v>653</v>
      </c>
      <c r="BC72" s="498"/>
      <c r="BD72" s="498"/>
      <c r="BE72" s="315"/>
      <c r="BF72" s="402"/>
      <c r="BG72" s="2"/>
      <c r="BH72" s="2"/>
      <c r="BI72" s="2"/>
      <c r="BJ72" s="2"/>
      <c r="BK72" s="497"/>
      <c r="CX72" s="488"/>
    </row>
    <row r="73" spans="1:102" ht="4.5" customHeight="1">
      <c r="A73" s="41"/>
      <c r="B73" s="41"/>
      <c r="C73" s="41"/>
      <c r="D73" s="41"/>
      <c r="E73" s="41"/>
      <c r="F73" s="409"/>
      <c r="G73" s="409"/>
      <c r="H73" s="409"/>
      <c r="I73" s="409"/>
      <c r="J73" s="409"/>
      <c r="K73" s="409"/>
      <c r="L73" s="409"/>
      <c r="M73" s="409"/>
      <c r="N73" s="409"/>
      <c r="O73" s="409"/>
      <c r="P73" s="409"/>
      <c r="Q73" s="409"/>
      <c r="R73" s="409"/>
      <c r="S73" s="409"/>
      <c r="T73" s="409"/>
      <c r="U73" s="409"/>
      <c r="V73" s="409"/>
      <c r="W73" s="409"/>
      <c r="X73" s="409"/>
      <c r="Y73" s="409"/>
      <c r="Z73" s="409"/>
      <c r="AA73" s="409"/>
      <c r="AB73" s="409"/>
      <c r="AC73" s="409"/>
      <c r="AD73" s="409"/>
      <c r="AE73" s="409"/>
      <c r="AF73" s="409"/>
      <c r="AG73" s="409"/>
      <c r="AH73" s="409"/>
      <c r="AI73" s="409"/>
      <c r="AJ73" s="409"/>
      <c r="AK73" s="409"/>
      <c r="AL73" s="409"/>
      <c r="AM73" s="409"/>
      <c r="AN73" s="409"/>
      <c r="AO73" s="409"/>
      <c r="AP73" s="409"/>
      <c r="AQ73" s="409"/>
      <c r="AR73" s="409"/>
      <c r="AS73" s="409"/>
      <c r="AT73" s="409"/>
      <c r="AU73" s="409"/>
      <c r="AV73" s="409"/>
      <c r="AW73" s="409"/>
      <c r="AX73" s="409"/>
      <c r="AY73" s="409"/>
      <c r="AZ73" s="409"/>
      <c r="BA73" s="409"/>
      <c r="BB73" s="409"/>
      <c r="BC73" s="409"/>
      <c r="BD73" s="409"/>
      <c r="BE73" s="409"/>
      <c r="BF73" s="402"/>
      <c r="BG73" s="2"/>
      <c r="BH73" s="2"/>
      <c r="BI73" s="2"/>
      <c r="BJ73" s="2"/>
      <c r="BK73" s="497"/>
      <c r="CX73" s="488"/>
    </row>
    <row r="74" spans="1:102">
      <c r="A74" s="499"/>
      <c r="B74" s="499"/>
      <c r="C74" s="881" t="s">
        <v>654</v>
      </c>
      <c r="D74" s="881"/>
      <c r="E74" s="881"/>
      <c r="F74" s="881"/>
      <c r="G74" s="881"/>
      <c r="H74" s="881"/>
      <c r="I74" s="881"/>
      <c r="J74" s="881"/>
      <c r="K74" s="881"/>
      <c r="L74" s="881"/>
      <c r="M74" s="881"/>
      <c r="N74" s="881"/>
      <c r="O74" s="881"/>
      <c r="P74" s="881"/>
      <c r="Q74" s="881"/>
      <c r="R74" s="881"/>
      <c r="S74" s="881"/>
      <c r="T74" s="881"/>
      <c r="U74" s="881"/>
      <c r="V74" s="881"/>
      <c r="W74" s="881"/>
      <c r="X74" s="881"/>
      <c r="Y74" s="881"/>
      <c r="Z74" s="881"/>
      <c r="AA74" s="881"/>
      <c r="AB74" s="881"/>
      <c r="AC74" s="881"/>
      <c r="AD74" s="881"/>
      <c r="AE74" s="881"/>
      <c r="AF74" s="881"/>
      <c r="AG74" s="881"/>
      <c r="AH74" s="881"/>
      <c r="AI74" s="881"/>
      <c r="AJ74" s="881"/>
      <c r="AK74" s="881"/>
      <c r="AL74" s="881"/>
      <c r="AM74" s="881"/>
      <c r="AN74" s="881"/>
      <c r="AO74" s="881"/>
      <c r="AP74" s="881"/>
      <c r="AQ74" s="881"/>
      <c r="AR74" s="881"/>
      <c r="AS74" s="881"/>
      <c r="AT74" s="881"/>
      <c r="AU74" s="881"/>
      <c r="AV74" s="881"/>
      <c r="AW74" s="881"/>
      <c r="AX74" s="881"/>
      <c r="AY74" s="1115" t="str">
        <f>IF(FIO="","",SUM(AY70:BA73))</f>
        <v/>
      </c>
      <c r="AZ74" s="1115"/>
      <c r="BA74" s="1115"/>
      <c r="BB74" s="66" t="s">
        <v>653</v>
      </c>
      <c r="BC74" s="499"/>
      <c r="BD74" s="499"/>
      <c r="BE74" s="499"/>
      <c r="BF74" s="402"/>
      <c r="BG74" s="2"/>
      <c r="BH74" s="2"/>
      <c r="BI74" s="2"/>
      <c r="BJ74" s="2"/>
      <c r="BK74" s="497"/>
      <c r="CX74" s="488"/>
    </row>
    <row r="75" spans="1:102">
      <c r="A75" s="499"/>
      <c r="B75" s="499"/>
      <c r="C75" s="425"/>
      <c r="D75" s="499"/>
      <c r="E75" s="499"/>
      <c r="F75" s="499"/>
      <c r="G75" s="499"/>
      <c r="H75" s="499"/>
      <c r="I75" s="499"/>
      <c r="J75" s="499"/>
      <c r="K75" s="499"/>
      <c r="L75" s="499"/>
      <c r="M75" s="499"/>
      <c r="N75" s="499"/>
      <c r="O75" s="499"/>
      <c r="P75" s="499"/>
      <c r="Q75" s="499"/>
      <c r="R75" s="499"/>
      <c r="S75" s="499"/>
      <c r="T75" s="499"/>
      <c r="U75" s="499"/>
      <c r="V75" s="499"/>
      <c r="W75" s="499"/>
      <c r="X75" s="499"/>
      <c r="Y75" s="499"/>
      <c r="Z75" s="499"/>
      <c r="AA75" s="499"/>
      <c r="AB75" s="499"/>
      <c r="AC75" s="499"/>
      <c r="AD75" s="499"/>
      <c r="AE75" s="499"/>
      <c r="AF75" s="499"/>
      <c r="AG75" s="499"/>
      <c r="AH75" s="499"/>
      <c r="AI75" s="499"/>
      <c r="AJ75" s="499"/>
      <c r="AK75" s="499"/>
      <c r="AL75" s="499"/>
      <c r="AM75" s="499"/>
      <c r="AN75" s="500"/>
      <c r="AO75" s="500"/>
      <c r="AP75" s="500"/>
      <c r="AQ75" s="500"/>
      <c r="AR75" s="500"/>
      <c r="AS75" s="500"/>
      <c r="AT75" s="499"/>
      <c r="AU75" s="425"/>
      <c r="AV75" s="499"/>
      <c r="AW75" s="499"/>
      <c r="AX75" s="499"/>
      <c r="AY75" s="499"/>
      <c r="AZ75" s="499"/>
      <c r="BA75" s="499"/>
      <c r="BB75" s="499"/>
      <c r="BC75" s="499"/>
      <c r="BD75" s="499"/>
      <c r="BE75" s="499"/>
      <c r="BF75" s="402"/>
      <c r="BG75" s="2"/>
      <c r="BH75" s="2"/>
      <c r="BI75" s="2"/>
      <c r="BJ75" s="2"/>
      <c r="BK75" s="497"/>
      <c r="CX75" s="488"/>
    </row>
    <row r="76" spans="1:102">
      <c r="A76" s="499"/>
      <c r="B76" s="499"/>
      <c r="C76" s="499" t="s">
        <v>356</v>
      </c>
      <c r="D76" s="499"/>
      <c r="E76" s="499"/>
      <c r="F76" s="499"/>
      <c r="G76" s="499"/>
      <c r="H76" s="499"/>
      <c r="I76" s="499"/>
      <c r="J76" s="499"/>
      <c r="K76" s="499"/>
      <c r="L76" s="499"/>
      <c r="M76" s="499"/>
      <c r="N76" s="499"/>
      <c r="O76" s="499"/>
      <c r="P76" s="499"/>
      <c r="Q76" s="1115" t="str">
        <f>Q532&amp;"   "&amp;AL532</f>
        <v xml:space="preserve">   </v>
      </c>
      <c r="R76" s="1115"/>
      <c r="S76" s="1115"/>
      <c r="T76" s="1115"/>
      <c r="U76" s="1115"/>
      <c r="V76" s="1115"/>
      <c r="W76" s="1115"/>
      <c r="X76" s="1115"/>
      <c r="Y76" s="1115"/>
      <c r="Z76" s="1115"/>
      <c r="AA76" s="1115"/>
      <c r="AB76" s="1115"/>
      <c r="AC76" s="1115"/>
      <c r="AD76" s="1115"/>
      <c r="AE76" s="1115"/>
      <c r="AF76" s="1115"/>
      <c r="AG76" s="1115"/>
      <c r="AH76" s="1115"/>
      <c r="AI76" s="1115"/>
      <c r="AJ76" s="1115"/>
      <c r="AK76" s="1115"/>
      <c r="AL76" s="1115"/>
      <c r="AM76" s="1115"/>
      <c r="AN76" s="1115"/>
      <c r="AO76" s="1115"/>
      <c r="AP76" s="1115"/>
      <c r="AQ76" s="1115"/>
      <c r="AR76" s="1115"/>
      <c r="AS76" s="1115"/>
      <c r="AT76" s="1115"/>
      <c r="AU76" s="1115"/>
      <c r="AV76" s="1115"/>
      <c r="AW76" s="499"/>
      <c r="AX76" s="499" t="s">
        <v>302</v>
      </c>
      <c r="AY76" s="499"/>
      <c r="AZ76" s="499"/>
      <c r="BA76" s="499"/>
      <c r="BB76" s="499"/>
      <c r="BC76" s="499"/>
      <c r="BD76" s="499"/>
      <c r="BE76" s="501"/>
      <c r="BF76" s="402"/>
      <c r="BG76" s="2"/>
      <c r="BH76" s="2"/>
      <c r="BI76" s="2"/>
      <c r="BJ76" s="2"/>
      <c r="BK76" s="497"/>
      <c r="CX76" s="488"/>
    </row>
    <row r="77" spans="1:102">
      <c r="A77" s="499"/>
      <c r="B77" s="499" t="s">
        <v>333</v>
      </c>
      <c r="C77" s="499"/>
      <c r="D77" s="499"/>
      <c r="E77" s="499"/>
      <c r="F77" s="499"/>
      <c r="G77" s="499"/>
      <c r="H77" s="499"/>
      <c r="I77" s="499"/>
      <c r="J77" s="499"/>
      <c r="K77" s="499"/>
      <c r="L77" s="499"/>
      <c r="M77" s="499"/>
      <c r="N77" s="499"/>
      <c r="O77" s="499"/>
      <c r="P77" s="499"/>
      <c r="Q77" s="499"/>
      <c r="R77" s="499"/>
      <c r="S77" s="499"/>
      <c r="T77" s="877" t="str">
        <f>T533</f>
        <v/>
      </c>
      <c r="U77" s="877"/>
      <c r="V77" s="877"/>
      <c r="W77" s="877"/>
      <c r="X77" s="877"/>
      <c r="Y77" s="877"/>
      <c r="Z77" s="499"/>
      <c r="AA77" s="499" t="s">
        <v>301</v>
      </c>
      <c r="AB77" s="499"/>
      <c r="AC77" s="499"/>
      <c r="AD77" s="499"/>
      <c r="AE77" s="499"/>
      <c r="AF77" s="499"/>
      <c r="AG77" s="499"/>
      <c r="AH77" s="499"/>
      <c r="AI77" s="499"/>
      <c r="AJ77" s="499"/>
      <c r="AK77" s="499"/>
      <c r="AL77" s="499"/>
      <c r="AM77" s="499"/>
      <c r="AN77" s="499"/>
      <c r="AO77" s="499"/>
      <c r="AP77" s="499"/>
      <c r="AQ77" s="499"/>
      <c r="AR77" s="499"/>
      <c r="AS77" s="499"/>
      <c r="AT77" s="499"/>
      <c r="AU77" s="499"/>
      <c r="AV77" s="499"/>
      <c r="AW77" s="499"/>
      <c r="AX77" s="499"/>
      <c r="AY77" s="499"/>
      <c r="AZ77" s="499"/>
      <c r="BA77" s="499"/>
      <c r="BB77" s="499"/>
      <c r="BC77" s="499"/>
      <c r="BD77" s="499"/>
      <c r="BE77" s="501"/>
      <c r="BF77" s="402"/>
      <c r="BG77" s="2"/>
      <c r="BH77" s="2"/>
      <c r="BI77" s="2"/>
      <c r="BJ77" s="2"/>
      <c r="BK77" s="497"/>
      <c r="CX77" s="488"/>
    </row>
    <row r="78" spans="1:102" ht="4.5" customHeight="1">
      <c r="A78" s="499"/>
      <c r="B78" s="499"/>
      <c r="C78" s="499"/>
      <c r="D78" s="499"/>
      <c r="E78" s="499"/>
      <c r="F78" s="499"/>
      <c r="G78" s="499"/>
      <c r="H78" s="499"/>
      <c r="I78" s="499"/>
      <c r="J78" s="499"/>
      <c r="K78" s="499"/>
      <c r="L78" s="499"/>
      <c r="M78" s="499"/>
      <c r="N78" s="499"/>
      <c r="O78" s="499"/>
      <c r="P78" s="499"/>
      <c r="Q78" s="499"/>
      <c r="R78" s="499"/>
      <c r="S78" s="499"/>
      <c r="T78" s="499"/>
      <c r="U78" s="499"/>
      <c r="V78" s="499"/>
      <c r="W78" s="499"/>
      <c r="X78" s="499"/>
      <c r="Y78" s="499"/>
      <c r="Z78" s="499"/>
      <c r="AA78" s="499"/>
      <c r="AB78" s="499"/>
      <c r="AC78" s="499"/>
      <c r="AD78" s="499"/>
      <c r="AE78" s="499"/>
      <c r="AF78" s="499"/>
      <c r="AG78" s="499"/>
      <c r="AH78" s="499"/>
      <c r="AI78" s="499"/>
      <c r="AJ78" s="499"/>
      <c r="AK78" s="499"/>
      <c r="AL78" s="499"/>
      <c r="AM78" s="499"/>
      <c r="AN78" s="499"/>
      <c r="AO78" s="499"/>
      <c r="AP78" s="499"/>
      <c r="AQ78" s="499"/>
      <c r="AR78" s="499"/>
      <c r="AS78" s="499"/>
      <c r="AT78" s="499"/>
      <c r="AU78" s="499"/>
      <c r="AV78" s="499"/>
      <c r="AW78" s="499"/>
      <c r="AX78" s="499"/>
      <c r="AY78" s="499"/>
      <c r="AZ78" s="499"/>
      <c r="BA78" s="499"/>
      <c r="BB78" s="499"/>
      <c r="BC78" s="499"/>
      <c r="BD78" s="499"/>
      <c r="BE78" s="483"/>
      <c r="BF78" s="402"/>
      <c r="BG78" s="2"/>
      <c r="BH78" s="2"/>
      <c r="BI78" s="2"/>
      <c r="BJ78" s="2"/>
      <c r="BK78" s="497"/>
      <c r="CX78" s="488"/>
    </row>
    <row r="79" spans="1:102">
      <c r="A79" s="425" t="s">
        <v>460</v>
      </c>
      <c r="B79" s="499"/>
      <c r="C79" s="499"/>
      <c r="D79" s="499"/>
      <c r="E79" s="499"/>
      <c r="F79" s="499"/>
      <c r="G79" s="499"/>
      <c r="H79" s="499"/>
      <c r="I79" s="499"/>
      <c r="J79" s="499"/>
      <c r="K79" s="499"/>
      <c r="L79" s="499"/>
      <c r="M79" s="499"/>
      <c r="N79" s="499"/>
      <c r="O79" s="499"/>
      <c r="P79" s="499"/>
      <c r="Q79" s="499"/>
      <c r="R79" s="499"/>
      <c r="S79" s="499"/>
      <c r="T79" s="499"/>
      <c r="U79" s="499"/>
      <c r="V79" s="499"/>
      <c r="W79" s="499"/>
      <c r="X79" s="499"/>
      <c r="Y79" s="499"/>
      <c r="Z79" s="499"/>
      <c r="AA79" s="499"/>
      <c r="AB79" s="499"/>
      <c r="AC79" s="499"/>
      <c r="AD79" s="499"/>
      <c r="AE79" s="499"/>
      <c r="AF79" s="499"/>
      <c r="AG79" s="499"/>
      <c r="AH79" s="499"/>
      <c r="AI79" s="499"/>
      <c r="AJ79" s="499"/>
      <c r="AK79" s="499"/>
      <c r="AL79" s="499"/>
      <c r="AM79" s="499"/>
      <c r="AN79" s="499"/>
      <c r="AO79" s="499"/>
      <c r="AP79" s="499"/>
      <c r="AQ79" s="499"/>
      <c r="AR79" s="499"/>
      <c r="AS79" s="499"/>
      <c r="AT79" s="499"/>
      <c r="AU79" s="499"/>
      <c r="AV79" s="499"/>
      <c r="AW79" s="499"/>
      <c r="AX79" s="499"/>
      <c r="AY79" s="499"/>
      <c r="AZ79" s="499"/>
      <c r="BA79" s="499"/>
      <c r="BB79" s="499"/>
      <c r="BC79" s="499"/>
      <c r="BD79" s="499"/>
      <c r="BE79" s="483"/>
      <c r="BF79" s="402"/>
      <c r="BG79" s="2"/>
      <c r="BH79" s="2"/>
      <c r="BI79" s="2"/>
      <c r="BJ79" s="2"/>
      <c r="BK79" s="497"/>
      <c r="CX79" s="488"/>
    </row>
    <row r="80" spans="1:102" ht="13.5" customHeight="1">
      <c r="B80" s="502"/>
      <c r="C80" s="502"/>
      <c r="D80" s="502"/>
      <c r="E80" s="502"/>
      <c r="F80" s="502"/>
      <c r="G80" s="502"/>
      <c r="H80" s="502"/>
      <c r="I80" s="502"/>
      <c r="J80" s="1117" t="str">
        <f xml:space="preserve"> IF(FIO&lt;&gt;"",рек_итог,"")</f>
        <v/>
      </c>
      <c r="K80" s="1117"/>
      <c r="L80" s="1117"/>
      <c r="M80" s="1117"/>
      <c r="N80" s="1117"/>
      <c r="O80" s="1117"/>
      <c r="P80" s="1117"/>
      <c r="Q80" s="1117"/>
      <c r="R80" s="1117"/>
      <c r="S80" s="1117"/>
      <c r="T80" s="1117"/>
      <c r="U80" s="1117"/>
      <c r="V80" s="1117"/>
      <c r="W80" s="1117"/>
      <c r="X80" s="1117"/>
      <c r="Y80" s="1117"/>
      <c r="Z80" s="1117"/>
      <c r="AA80" s="1117"/>
      <c r="AB80" s="1117"/>
      <c r="AC80" s="1117"/>
      <c r="AD80" s="1117"/>
      <c r="AE80" s="1117"/>
      <c r="AF80" s="1117"/>
      <c r="AG80" s="1117"/>
      <c r="AH80" s="1117"/>
      <c r="AI80" s="1117"/>
      <c r="AJ80" s="1117"/>
      <c r="AK80" s="1117"/>
      <c r="AL80" s="1117"/>
      <c r="AM80" s="1117"/>
      <c r="AN80" s="1117"/>
      <c r="AO80" s="1117"/>
      <c r="AP80" s="1117"/>
      <c r="AQ80" s="1117"/>
      <c r="AR80" s="1117"/>
      <c r="AS80" s="1117"/>
      <c r="AT80" s="1117"/>
      <c r="AU80" s="1117"/>
      <c r="AV80" s="1117"/>
      <c r="AW80" s="1117"/>
      <c r="AX80" s="1117"/>
      <c r="AY80" s="1117"/>
      <c r="AZ80" s="1117"/>
      <c r="BA80" s="1117"/>
      <c r="BB80" s="1117"/>
      <c r="BC80" s="1117"/>
      <c r="BD80" s="1117"/>
      <c r="BE80" s="1117"/>
      <c r="BF80" s="402"/>
      <c r="BG80" s="2"/>
      <c r="BH80" s="2"/>
      <c r="BI80" s="2"/>
      <c r="BJ80" s="2"/>
      <c r="BK80" s="497"/>
      <c r="CX80" s="488"/>
    </row>
    <row r="81" spans="1:102">
      <c r="A81" s="502"/>
      <c r="B81" s="502"/>
      <c r="C81" s="502"/>
      <c r="D81" s="502"/>
      <c r="E81" s="502"/>
      <c r="F81" s="502"/>
      <c r="G81" s="502"/>
      <c r="H81" s="502"/>
      <c r="I81" s="502"/>
      <c r="J81" s="1117"/>
      <c r="K81" s="1117"/>
      <c r="L81" s="1117"/>
      <c r="M81" s="1117"/>
      <c r="N81" s="1117"/>
      <c r="O81" s="1117"/>
      <c r="P81" s="1117"/>
      <c r="Q81" s="1117"/>
      <c r="R81" s="1117"/>
      <c r="S81" s="1117"/>
      <c r="T81" s="1117"/>
      <c r="U81" s="1117"/>
      <c r="V81" s="1117"/>
      <c r="W81" s="1117"/>
      <c r="X81" s="1117"/>
      <c r="Y81" s="1117"/>
      <c r="Z81" s="1117"/>
      <c r="AA81" s="1117"/>
      <c r="AB81" s="1117"/>
      <c r="AC81" s="1117"/>
      <c r="AD81" s="1117"/>
      <c r="AE81" s="1117"/>
      <c r="AF81" s="1117"/>
      <c r="AG81" s="1117"/>
      <c r="AH81" s="1117"/>
      <c r="AI81" s="1117"/>
      <c r="AJ81" s="1117"/>
      <c r="AK81" s="1117"/>
      <c r="AL81" s="1117"/>
      <c r="AM81" s="1117"/>
      <c r="AN81" s="1117"/>
      <c r="AO81" s="1117"/>
      <c r="AP81" s="1117"/>
      <c r="AQ81" s="1117"/>
      <c r="AR81" s="1117"/>
      <c r="AS81" s="1117"/>
      <c r="AT81" s="1117"/>
      <c r="AU81" s="1117"/>
      <c r="AV81" s="1117"/>
      <c r="AW81" s="1117"/>
      <c r="AX81" s="1117"/>
      <c r="AY81" s="1117"/>
      <c r="AZ81" s="1117"/>
      <c r="BA81" s="1117"/>
      <c r="BB81" s="1117"/>
      <c r="BC81" s="1117"/>
      <c r="BD81" s="1117"/>
      <c r="BE81" s="1117"/>
      <c r="BF81" s="402"/>
      <c r="BG81" s="2"/>
      <c r="BH81" s="2"/>
      <c r="BI81" s="2"/>
      <c r="BJ81" s="2"/>
      <c r="BK81" s="497"/>
      <c r="CX81" s="488"/>
    </row>
    <row r="82" spans="1:102" ht="4.5" customHeight="1">
      <c r="A82" s="502"/>
      <c r="B82" s="502"/>
      <c r="C82" s="502"/>
      <c r="D82" s="502"/>
      <c r="E82" s="502"/>
      <c r="F82" s="502"/>
      <c r="G82" s="502"/>
      <c r="H82" s="502"/>
      <c r="I82" s="502"/>
      <c r="J82" s="1117"/>
      <c r="K82" s="1117"/>
      <c r="L82" s="1117"/>
      <c r="M82" s="1117"/>
      <c r="N82" s="1117"/>
      <c r="O82" s="1117"/>
      <c r="P82" s="1117"/>
      <c r="Q82" s="1117"/>
      <c r="R82" s="1117"/>
      <c r="S82" s="1117"/>
      <c r="T82" s="1117"/>
      <c r="U82" s="1117"/>
      <c r="V82" s="1117"/>
      <c r="W82" s="1117"/>
      <c r="X82" s="1117"/>
      <c r="Y82" s="1117"/>
      <c r="Z82" s="1117"/>
      <c r="AA82" s="1117"/>
      <c r="AB82" s="1117"/>
      <c r="AC82" s="1117"/>
      <c r="AD82" s="1117"/>
      <c r="AE82" s="1117"/>
      <c r="AF82" s="1117"/>
      <c r="AG82" s="1117"/>
      <c r="AH82" s="1117"/>
      <c r="AI82" s="1117"/>
      <c r="AJ82" s="1117"/>
      <c r="AK82" s="1117"/>
      <c r="AL82" s="1117"/>
      <c r="AM82" s="1117"/>
      <c r="AN82" s="1117"/>
      <c r="AO82" s="1117"/>
      <c r="AP82" s="1117"/>
      <c r="AQ82" s="1117"/>
      <c r="AR82" s="1117"/>
      <c r="AS82" s="1117"/>
      <c r="AT82" s="1117"/>
      <c r="AU82" s="1117"/>
      <c r="AV82" s="1117"/>
      <c r="AW82" s="1117"/>
      <c r="AX82" s="1117"/>
      <c r="AY82" s="1117"/>
      <c r="AZ82" s="1117"/>
      <c r="BA82" s="1117"/>
      <c r="BB82" s="1117"/>
      <c r="BC82" s="1117"/>
      <c r="BD82" s="1117"/>
      <c r="BE82" s="1117"/>
      <c r="BF82" s="402"/>
      <c r="BG82" s="2"/>
      <c r="BH82" s="2"/>
      <c r="BI82" s="2"/>
      <c r="BJ82" s="2"/>
      <c r="BK82" s="497"/>
      <c r="CX82" s="488"/>
    </row>
    <row r="83" spans="1:102" ht="4.5" customHeight="1">
      <c r="A83" s="502"/>
      <c r="B83" s="502"/>
      <c r="C83" s="502"/>
      <c r="D83" s="502"/>
      <c r="E83" s="502"/>
      <c r="F83" s="502"/>
      <c r="G83" s="502"/>
      <c r="H83" s="502"/>
      <c r="I83" s="502"/>
      <c r="J83" s="502"/>
      <c r="K83" s="502"/>
      <c r="L83" s="502"/>
      <c r="M83" s="502"/>
      <c r="N83" s="502"/>
      <c r="O83" s="502"/>
      <c r="P83" s="502"/>
      <c r="Q83" s="502"/>
      <c r="R83" s="502"/>
      <c r="S83" s="502"/>
      <c r="T83" s="502"/>
      <c r="U83" s="502"/>
      <c r="V83" s="502"/>
      <c r="W83" s="502"/>
      <c r="X83" s="502"/>
      <c r="Y83" s="502"/>
      <c r="Z83" s="502"/>
      <c r="AA83" s="502"/>
      <c r="AB83" s="502"/>
      <c r="AC83" s="502"/>
      <c r="AD83" s="502"/>
      <c r="AE83" s="502"/>
      <c r="AF83" s="502"/>
      <c r="AG83" s="502"/>
      <c r="AH83" s="502"/>
      <c r="AI83" s="502"/>
      <c r="AJ83" s="502"/>
      <c r="AK83" s="502"/>
      <c r="AL83" s="502"/>
      <c r="AM83" s="502"/>
      <c r="AN83" s="502"/>
      <c r="AO83" s="502"/>
      <c r="AP83" s="502"/>
      <c r="AQ83" s="502"/>
      <c r="AR83" s="502"/>
      <c r="AS83" s="502"/>
      <c r="AT83" s="502"/>
      <c r="AU83" s="502"/>
      <c r="AV83" s="502"/>
      <c r="AW83" s="502"/>
      <c r="AX83" s="502"/>
      <c r="AY83" s="502"/>
      <c r="AZ83" s="502"/>
      <c r="BA83" s="502"/>
      <c r="BB83" s="502"/>
      <c r="BC83" s="502"/>
      <c r="BD83" s="502"/>
      <c r="BE83" s="502"/>
      <c r="BF83" s="402"/>
      <c r="BG83" s="2"/>
      <c r="BH83" s="2"/>
      <c r="BI83" s="2"/>
      <c r="BJ83" s="2"/>
      <c r="BK83" s="497"/>
      <c r="CX83" s="488"/>
    </row>
    <row r="84" spans="1:102">
      <c r="A84" s="503"/>
      <c r="B84" s="481" t="s">
        <v>332</v>
      </c>
      <c r="C84" s="481"/>
      <c r="D84" s="503"/>
      <c r="E84" s="481"/>
      <c r="F84" s="481"/>
      <c r="G84" s="481"/>
      <c r="H84" s="481"/>
      <c r="I84" s="481"/>
      <c r="J84" s="481"/>
      <c r="K84" s="481"/>
      <c r="L84" s="481"/>
      <c r="M84" s="481"/>
      <c r="N84" s="481"/>
      <c r="O84" s="503"/>
      <c r="P84" s="503"/>
      <c r="Q84" s="503"/>
      <c r="R84" s="503"/>
      <c r="S84" s="503"/>
      <c r="T84" s="503"/>
      <c r="U84" s="503"/>
      <c r="V84" s="503"/>
      <c r="W84" s="503"/>
      <c r="X84" s="503"/>
      <c r="Y84" s="503"/>
      <c r="Z84" s="503"/>
      <c r="AA84" s="503"/>
      <c r="AB84" s="503"/>
      <c r="AC84" s="503"/>
      <c r="AD84" s="503"/>
      <c r="AE84" s="503"/>
      <c r="AF84" s="503"/>
      <c r="AG84" s="503"/>
      <c r="AH84" s="503"/>
      <c r="AI84" s="503"/>
      <c r="AJ84" s="503"/>
      <c r="AK84" s="503"/>
      <c r="AL84" s="503"/>
      <c r="AM84" s="503"/>
      <c r="AN84" s="503"/>
      <c r="AO84" s="503"/>
      <c r="AP84" s="503"/>
      <c r="AQ84" s="503"/>
      <c r="AR84" s="503"/>
      <c r="AS84" s="503"/>
      <c r="AT84" s="503"/>
      <c r="AU84" s="503"/>
      <c r="AV84" s="503"/>
      <c r="AW84" s="503"/>
      <c r="AX84" s="503"/>
      <c r="AY84" s="503"/>
      <c r="AZ84" s="503"/>
      <c r="BA84" s="503"/>
      <c r="BB84" s="503"/>
      <c r="BC84" s="503"/>
      <c r="BD84" s="503"/>
      <c r="BE84" s="504"/>
      <c r="BF84" s="402"/>
      <c r="BG84" s="2"/>
      <c r="BH84" s="2"/>
      <c r="BI84" s="2"/>
      <c r="BJ84" s="2"/>
      <c r="BK84" s="497"/>
      <c r="CX84" s="488"/>
    </row>
    <row r="85" spans="1:102">
      <c r="A85" s="503"/>
      <c r="B85" s="481" t="s">
        <v>91</v>
      </c>
      <c r="C85" s="481"/>
      <c r="D85" s="503"/>
      <c r="E85" s="481"/>
      <c r="F85" s="481"/>
      <c r="G85" s="481"/>
      <c r="H85" s="481"/>
      <c r="I85" s="481"/>
      <c r="J85" s="481"/>
      <c r="K85" s="481"/>
      <c r="L85" s="481"/>
      <c r="M85" s="481"/>
      <c r="N85" s="505"/>
      <c r="O85" s="506"/>
      <c r="P85" s="506"/>
      <c r="Q85" s="506"/>
      <c r="R85" s="506"/>
      <c r="S85" s="506"/>
      <c r="T85" s="506"/>
      <c r="U85" s="506"/>
      <c r="V85" s="506"/>
      <c r="W85" s="506"/>
      <c r="X85" s="506"/>
      <c r="Y85" s="506"/>
      <c r="Z85" s="503"/>
      <c r="AA85" s="503"/>
      <c r="AB85" s="506"/>
      <c r="AC85" s="507" t="str">
        <f>IF(FIO&lt;&gt;"",IF(фио_предс&lt;&gt;"",'общие сведения'!L98,""),"")</f>
        <v/>
      </c>
      <c r="AD85" s="506"/>
      <c r="AE85" s="506"/>
      <c r="AF85" s="506"/>
      <c r="AG85" s="506"/>
      <c r="AH85" s="506"/>
      <c r="AI85" s="506"/>
      <c r="AJ85" s="506"/>
      <c r="AK85" s="506"/>
      <c r="AL85" s="506"/>
      <c r="AM85" s="506"/>
      <c r="AN85" s="506"/>
      <c r="AO85" s="506"/>
      <c r="AP85" s="506"/>
      <c r="AQ85" s="506"/>
      <c r="AR85" s="506"/>
      <c r="AS85" s="506"/>
      <c r="AT85" s="506"/>
      <c r="AU85" s="506"/>
      <c r="AV85" s="506"/>
      <c r="AW85" s="506"/>
      <c r="AX85" s="506"/>
      <c r="AY85" s="506"/>
      <c r="AZ85" s="506"/>
      <c r="BA85" s="506"/>
      <c r="BB85" s="506"/>
      <c r="BC85" s="506"/>
      <c r="BD85" s="506"/>
      <c r="BE85" s="506"/>
      <c r="BF85" s="402"/>
      <c r="BG85" s="2"/>
      <c r="BH85" s="2"/>
      <c r="BI85" s="2"/>
      <c r="BJ85" s="2"/>
      <c r="BK85" s="497"/>
      <c r="CX85" s="488"/>
    </row>
    <row r="86" spans="1:102" ht="13.5">
      <c r="A86" s="503"/>
      <c r="B86" s="882" t="s">
        <v>655</v>
      </c>
      <c r="C86" s="883"/>
      <c r="D86" s="883"/>
      <c r="E86" s="883"/>
      <c r="F86" s="883"/>
      <c r="G86" s="883"/>
      <c r="H86" s="883"/>
      <c r="I86" s="883"/>
      <c r="J86" s="883"/>
      <c r="K86" s="883"/>
      <c r="L86" s="883"/>
      <c r="M86" s="883"/>
      <c r="N86" s="481"/>
      <c r="O86" s="503"/>
      <c r="P86" s="503"/>
      <c r="Q86" s="503"/>
      <c r="R86" s="503"/>
      <c r="S86" s="503"/>
      <c r="T86" s="503"/>
      <c r="U86" s="503"/>
      <c r="V86" s="503"/>
      <c r="W86" s="503"/>
      <c r="X86" s="503"/>
      <c r="Y86" s="503"/>
      <c r="Z86" s="503"/>
      <c r="AA86" s="503"/>
      <c r="AB86" s="884" t="s">
        <v>335</v>
      </c>
      <c r="AC86" s="884"/>
      <c r="AD86" s="884"/>
      <c r="AE86" s="884"/>
      <c r="AF86" s="884"/>
      <c r="AG86" s="884"/>
      <c r="AH86" s="884"/>
      <c r="AI86" s="884"/>
      <c r="AJ86" s="884"/>
      <c r="AK86" s="884"/>
      <c r="AL86" s="884"/>
      <c r="AM86" s="884"/>
      <c r="AN86" s="884"/>
      <c r="AO86" s="884"/>
      <c r="AP86" s="884"/>
      <c r="AQ86" s="884"/>
      <c r="AR86" s="884"/>
      <c r="AS86" s="884"/>
      <c r="AT86" s="884"/>
      <c r="AU86" s="884"/>
      <c r="AV86" s="884"/>
      <c r="AW86" s="884"/>
      <c r="AX86" s="884"/>
      <c r="AY86" s="884"/>
      <c r="AZ86" s="884"/>
      <c r="BA86" s="884"/>
      <c r="BB86" s="884"/>
      <c r="BC86" s="884"/>
      <c r="BD86" s="884"/>
      <c r="BE86" s="884"/>
      <c r="BF86" s="402"/>
      <c r="BG86" s="2"/>
      <c r="BH86" s="2"/>
      <c r="BI86" s="2"/>
      <c r="BJ86" s="2"/>
      <c r="BK86" s="497"/>
      <c r="CX86" s="488"/>
    </row>
    <row r="87" spans="1:102">
      <c r="A87" s="503"/>
      <c r="B87" s="883"/>
      <c r="C87" s="883"/>
      <c r="D87" s="883"/>
      <c r="E87" s="883"/>
      <c r="F87" s="883"/>
      <c r="G87" s="883"/>
      <c r="H87" s="883"/>
      <c r="I87" s="883"/>
      <c r="J87" s="883"/>
      <c r="K87" s="883"/>
      <c r="L87" s="883"/>
      <c r="M87" s="883"/>
      <c r="N87" s="505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3"/>
      <c r="AA87" s="503"/>
      <c r="AB87" s="506"/>
      <c r="AC87" s="507" t="str">
        <f>IF(FIO&lt;&gt;"",IF(фио_1чл&lt;&gt;"",'общие сведения'!L100,""),"")</f>
        <v/>
      </c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7"/>
      <c r="BF87" s="402"/>
      <c r="BG87" s="2"/>
      <c r="BH87" s="2"/>
      <c r="BI87" s="2"/>
      <c r="BJ87" s="2"/>
      <c r="BK87" s="497"/>
      <c r="CX87" s="488"/>
    </row>
    <row r="88" spans="1:102" ht="13.5">
      <c r="A88" s="508"/>
      <c r="B88" s="503"/>
      <c r="C88" s="503"/>
      <c r="D88" s="503"/>
      <c r="E88" s="503"/>
      <c r="F88" s="503"/>
      <c r="G88" s="503"/>
      <c r="H88" s="503"/>
      <c r="I88" s="503"/>
      <c r="J88" s="503"/>
      <c r="K88" s="503"/>
      <c r="L88" s="503"/>
      <c r="M88" s="503"/>
      <c r="N88" s="481"/>
      <c r="O88" s="503"/>
      <c r="P88" s="503"/>
      <c r="Q88" s="503"/>
      <c r="R88" s="503"/>
      <c r="S88" s="503"/>
      <c r="T88" s="503"/>
      <c r="U88" s="503"/>
      <c r="V88" s="503"/>
      <c r="W88" s="503"/>
      <c r="X88" s="503"/>
      <c r="Y88" s="503"/>
      <c r="Z88" s="503"/>
      <c r="AA88" s="503"/>
      <c r="AB88" s="884" t="s">
        <v>335</v>
      </c>
      <c r="AC88" s="884"/>
      <c r="AD88" s="884"/>
      <c r="AE88" s="884"/>
      <c r="AF88" s="884"/>
      <c r="AG88" s="884"/>
      <c r="AH88" s="884"/>
      <c r="AI88" s="884"/>
      <c r="AJ88" s="884"/>
      <c r="AK88" s="884"/>
      <c r="AL88" s="884"/>
      <c r="AM88" s="884"/>
      <c r="AN88" s="884"/>
      <c r="AO88" s="884"/>
      <c r="AP88" s="884"/>
      <c r="AQ88" s="884"/>
      <c r="AR88" s="884"/>
      <c r="AS88" s="884"/>
      <c r="AT88" s="884"/>
      <c r="AU88" s="884"/>
      <c r="AV88" s="884"/>
      <c r="AW88" s="884"/>
      <c r="AX88" s="884"/>
      <c r="AY88" s="884"/>
      <c r="AZ88" s="884"/>
      <c r="BA88" s="884"/>
      <c r="BB88" s="884"/>
      <c r="BC88" s="884"/>
      <c r="BD88" s="884"/>
      <c r="BE88" s="884"/>
      <c r="BF88" s="402"/>
      <c r="BG88" s="2"/>
      <c r="BH88" s="2"/>
      <c r="BI88" s="2"/>
      <c r="BJ88" s="2"/>
      <c r="BK88" s="497"/>
      <c r="CX88" s="488"/>
    </row>
    <row r="89" spans="1:102">
      <c r="A89" s="508"/>
      <c r="B89" s="503"/>
      <c r="C89" s="503"/>
      <c r="D89" s="503"/>
      <c r="E89" s="503"/>
      <c r="F89" s="503"/>
      <c r="G89" s="503"/>
      <c r="H89" s="503"/>
      <c r="I89" s="503"/>
      <c r="J89" s="503"/>
      <c r="K89" s="503"/>
      <c r="L89" s="503"/>
      <c r="M89" s="503"/>
      <c r="N89" s="505"/>
      <c r="O89" s="506"/>
      <c r="P89" s="506"/>
      <c r="Q89" s="506"/>
      <c r="R89" s="506"/>
      <c r="S89" s="506"/>
      <c r="T89" s="506"/>
      <c r="U89" s="506"/>
      <c r="V89" s="506"/>
      <c r="W89" s="506"/>
      <c r="X89" s="506"/>
      <c r="Y89" s="506"/>
      <c r="Z89" s="503"/>
      <c r="AA89" s="503"/>
      <c r="AB89" s="506"/>
      <c r="AC89" s="507" t="str">
        <f>IF(FIO&lt;&gt;"",IF(фио_2чл&lt;&gt;"",'общие сведения'!L102,""),"")</f>
        <v/>
      </c>
      <c r="AD89" s="506"/>
      <c r="AE89" s="506"/>
      <c r="AF89" s="506"/>
      <c r="AG89" s="506"/>
      <c r="AH89" s="506"/>
      <c r="AI89" s="506"/>
      <c r="AJ89" s="506"/>
      <c r="AK89" s="506"/>
      <c r="AL89" s="506"/>
      <c r="AM89" s="506"/>
      <c r="AN89" s="506"/>
      <c r="AO89" s="506"/>
      <c r="AP89" s="506"/>
      <c r="AQ89" s="506"/>
      <c r="AR89" s="506"/>
      <c r="AS89" s="506"/>
      <c r="AT89" s="506"/>
      <c r="AU89" s="506"/>
      <c r="AV89" s="506"/>
      <c r="AW89" s="506"/>
      <c r="AX89" s="506"/>
      <c r="AY89" s="506"/>
      <c r="AZ89" s="506"/>
      <c r="BA89" s="506"/>
      <c r="BB89" s="506"/>
      <c r="BC89" s="506"/>
      <c r="BD89" s="506"/>
      <c r="BE89" s="506"/>
      <c r="BF89" s="402"/>
      <c r="BG89" s="2"/>
      <c r="BH89" s="2"/>
      <c r="BI89" s="2"/>
      <c r="BJ89" s="2"/>
      <c r="BK89" s="497"/>
      <c r="CX89" s="488"/>
    </row>
    <row r="90" spans="1:102" ht="13.5">
      <c r="A90" s="508"/>
      <c r="B90" s="503"/>
      <c r="C90" s="503"/>
      <c r="D90" s="503"/>
      <c r="E90" s="503"/>
      <c r="F90" s="503"/>
      <c r="G90" s="503"/>
      <c r="H90" s="503"/>
      <c r="I90" s="503"/>
      <c r="J90" s="503"/>
      <c r="K90" s="503"/>
      <c r="L90" s="503"/>
      <c r="M90" s="503"/>
      <c r="N90" s="481"/>
      <c r="O90" s="503"/>
      <c r="P90" s="503"/>
      <c r="Q90" s="503"/>
      <c r="R90" s="503"/>
      <c r="S90" s="503"/>
      <c r="T90" s="503"/>
      <c r="U90" s="503"/>
      <c r="V90" s="503"/>
      <c r="W90" s="503"/>
      <c r="X90" s="503"/>
      <c r="Y90" s="503"/>
      <c r="Z90" s="503"/>
      <c r="AA90" s="503"/>
      <c r="AB90" s="884" t="s">
        <v>335</v>
      </c>
      <c r="AC90" s="884"/>
      <c r="AD90" s="884"/>
      <c r="AE90" s="884"/>
      <c r="AF90" s="884"/>
      <c r="AG90" s="884"/>
      <c r="AH90" s="884"/>
      <c r="AI90" s="884"/>
      <c r="AJ90" s="884"/>
      <c r="AK90" s="884"/>
      <c r="AL90" s="884"/>
      <c r="AM90" s="884"/>
      <c r="AN90" s="884"/>
      <c r="AO90" s="884"/>
      <c r="AP90" s="884"/>
      <c r="AQ90" s="884"/>
      <c r="AR90" s="884"/>
      <c r="AS90" s="884"/>
      <c r="AT90" s="884"/>
      <c r="AU90" s="884"/>
      <c r="AV90" s="884"/>
      <c r="AW90" s="884"/>
      <c r="AX90" s="884"/>
      <c r="AY90" s="884"/>
      <c r="AZ90" s="884"/>
      <c r="BA90" s="884"/>
      <c r="BB90" s="884"/>
      <c r="BC90" s="884"/>
      <c r="BD90" s="884"/>
      <c r="BE90" s="884"/>
      <c r="BF90" s="402"/>
      <c r="BG90" s="2"/>
      <c r="BH90" s="2"/>
      <c r="BI90" s="2"/>
      <c r="BJ90" s="2"/>
      <c r="BK90" s="497"/>
      <c r="CX90" s="488"/>
    </row>
    <row r="91" spans="1:102" ht="4.5" customHeight="1">
      <c r="A91" s="508"/>
      <c r="B91" s="503"/>
      <c r="C91" s="503"/>
      <c r="D91" s="503"/>
      <c r="E91" s="503"/>
      <c r="F91" s="503"/>
      <c r="G91" s="503"/>
      <c r="H91" s="503"/>
      <c r="I91" s="503"/>
      <c r="J91" s="503"/>
      <c r="K91" s="503"/>
      <c r="L91" s="503"/>
      <c r="M91" s="503"/>
      <c r="N91" s="481"/>
      <c r="O91" s="503"/>
      <c r="P91" s="503"/>
      <c r="Q91" s="503"/>
      <c r="R91" s="503"/>
      <c r="S91" s="503"/>
      <c r="T91" s="503"/>
      <c r="U91" s="503"/>
      <c r="V91" s="503"/>
      <c r="W91" s="503"/>
      <c r="X91" s="503"/>
      <c r="Y91" s="503"/>
      <c r="Z91" s="503"/>
      <c r="AA91" s="503"/>
      <c r="AB91" s="1121"/>
      <c r="AC91" s="1121"/>
      <c r="AD91" s="1121"/>
      <c r="AE91" s="1121"/>
      <c r="AF91" s="1121"/>
      <c r="AG91" s="1121"/>
      <c r="AH91" s="1121"/>
      <c r="AI91" s="1121"/>
      <c r="AJ91" s="1121"/>
      <c r="AK91" s="1121"/>
      <c r="AL91" s="1121"/>
      <c r="AM91" s="1121"/>
      <c r="AN91" s="1121"/>
      <c r="AO91" s="1121"/>
      <c r="AP91" s="1121"/>
      <c r="AQ91" s="1121"/>
      <c r="AR91" s="1121"/>
      <c r="AS91" s="1121"/>
      <c r="AT91" s="1121"/>
      <c r="AU91" s="1121"/>
      <c r="AV91" s="1121"/>
      <c r="AW91" s="1121"/>
      <c r="AX91" s="1121"/>
      <c r="AY91" s="1121"/>
      <c r="AZ91" s="1121"/>
      <c r="BA91" s="1121"/>
      <c r="BB91" s="1121"/>
      <c r="BC91" s="1121"/>
      <c r="BD91" s="1121"/>
      <c r="BE91" s="1121"/>
      <c r="BF91" s="402"/>
      <c r="BG91" s="2"/>
      <c r="BH91" s="2"/>
      <c r="BI91" s="2"/>
      <c r="BJ91" s="2"/>
      <c r="BK91" s="497"/>
      <c r="CX91" s="488"/>
    </row>
    <row r="92" spans="1:102" ht="4.5" customHeight="1">
      <c r="A92" s="1122" t="s">
        <v>208</v>
      </c>
      <c r="B92" s="1122"/>
      <c r="C92" s="1122"/>
      <c r="D92" s="1122"/>
      <c r="E92" s="1122"/>
      <c r="F92" s="1122"/>
      <c r="G92" s="1122"/>
      <c r="H92" s="1122"/>
      <c r="I92" s="1122"/>
      <c r="J92" s="1122"/>
      <c r="K92" s="1122"/>
      <c r="L92" s="1122"/>
      <c r="M92" s="1122"/>
      <c r="N92" s="1122"/>
      <c r="O92" s="1122"/>
      <c r="P92" s="1122"/>
      <c r="Q92" s="1122"/>
      <c r="R92" s="1122"/>
      <c r="S92" s="1122"/>
      <c r="T92" s="1122"/>
      <c r="U92" s="1122"/>
      <c r="V92" s="1122"/>
      <c r="W92" s="1122"/>
      <c r="X92" s="1122"/>
      <c r="Y92" s="1122"/>
      <c r="Z92" s="1122"/>
      <c r="AA92" s="1122"/>
      <c r="AB92" s="1122"/>
      <c r="AC92" s="1122"/>
      <c r="AD92" s="1122"/>
      <c r="AE92" s="1122"/>
      <c r="AF92" s="1122"/>
      <c r="AG92" s="503"/>
      <c r="AH92" s="503"/>
      <c r="AI92" s="503"/>
      <c r="AJ92" s="503"/>
      <c r="AK92" s="503"/>
      <c r="AL92" s="503"/>
      <c r="AM92" s="503"/>
      <c r="AN92" s="503"/>
      <c r="AO92" s="503"/>
      <c r="AP92" s="503"/>
      <c r="AQ92" s="503"/>
      <c r="AR92" s="503"/>
      <c r="AS92" s="503"/>
      <c r="AT92" s="503"/>
      <c r="AU92" s="503"/>
      <c r="AV92" s="503"/>
      <c r="AW92" s="503"/>
      <c r="AX92" s="503"/>
      <c r="AY92" s="503"/>
      <c r="AZ92" s="503"/>
      <c r="BA92" s="503"/>
      <c r="BB92" s="503"/>
      <c r="BC92" s="503"/>
      <c r="BD92" s="503"/>
      <c r="BE92" s="66"/>
      <c r="BF92" s="402"/>
      <c r="BG92" s="2"/>
      <c r="BH92" s="2"/>
      <c r="BI92" s="2"/>
      <c r="BJ92" s="2"/>
      <c r="BK92" s="497"/>
      <c r="CX92" s="488"/>
    </row>
    <row r="93" spans="1:102">
      <c r="A93" s="1122"/>
      <c r="B93" s="1122"/>
      <c r="C93" s="1122"/>
      <c r="D93" s="1122"/>
      <c r="E93" s="1122"/>
      <c r="F93" s="1122"/>
      <c r="G93" s="1122"/>
      <c r="H93" s="1122"/>
      <c r="I93" s="1122"/>
      <c r="J93" s="1122"/>
      <c r="K93" s="1122"/>
      <c r="L93" s="1122"/>
      <c r="M93" s="1122"/>
      <c r="N93" s="1122"/>
      <c r="O93" s="1122"/>
      <c r="P93" s="1122"/>
      <c r="Q93" s="1122"/>
      <c r="R93" s="1122"/>
      <c r="S93" s="1122"/>
      <c r="T93" s="1122"/>
      <c r="U93" s="1122"/>
      <c r="V93" s="1122"/>
      <c r="W93" s="1122"/>
      <c r="X93" s="1122"/>
      <c r="Y93" s="1122"/>
      <c r="Z93" s="1122"/>
      <c r="AA93" s="1122"/>
      <c r="AB93" s="1122"/>
      <c r="AC93" s="1122"/>
      <c r="AD93" s="1122"/>
      <c r="AE93" s="1122"/>
      <c r="AF93" s="1122"/>
      <c r="AG93" s="503"/>
      <c r="AH93" s="1114" t="str">
        <f>IF(FIO&lt;&gt;""," «  "&amp;'общие сведения'!C107&amp;"  »  "&amp;'общие сведения'!E107&amp;"  20"&amp;год&amp;" г.","« __ » ___________  20__ г.")</f>
        <v>« __ » ___________  20__ г.</v>
      </c>
      <c r="AI93" s="1114"/>
      <c r="AJ93" s="1114"/>
      <c r="AK93" s="1114"/>
      <c r="AL93" s="1114"/>
      <c r="AM93" s="1114"/>
      <c r="AN93" s="1114"/>
      <c r="AO93" s="1114"/>
      <c r="AP93" s="1114"/>
      <c r="AQ93" s="1114"/>
      <c r="AR93" s="1114"/>
      <c r="AS93" s="1114"/>
      <c r="AT93" s="1114"/>
      <c r="AU93" s="1114"/>
      <c r="AV93" s="1114"/>
      <c r="AW93" s="1114"/>
      <c r="AX93" s="1114"/>
      <c r="AY93" s="1114"/>
      <c r="AZ93" s="1114"/>
      <c r="BA93" s="503"/>
      <c r="BB93" s="503"/>
      <c r="BC93" s="503"/>
      <c r="BD93" s="503"/>
      <c r="BE93" s="66"/>
      <c r="BF93" s="402"/>
      <c r="BG93" s="2"/>
      <c r="BH93" s="2"/>
      <c r="BI93" s="2"/>
      <c r="BJ93" s="2"/>
      <c r="BK93" s="497"/>
      <c r="CX93" s="488"/>
    </row>
    <row r="94" spans="1:102">
      <c r="A94" s="499"/>
      <c r="B94" s="503"/>
      <c r="C94" s="503"/>
      <c r="D94" s="503"/>
      <c r="E94" s="503"/>
      <c r="F94" s="503"/>
      <c r="G94" s="503"/>
      <c r="H94" s="503"/>
      <c r="I94" s="503"/>
      <c r="J94" s="503"/>
      <c r="K94" s="503"/>
      <c r="L94" s="503"/>
      <c r="M94" s="503"/>
      <c r="N94" s="503"/>
      <c r="O94" s="503"/>
      <c r="P94" s="503"/>
      <c r="Q94" s="503"/>
      <c r="R94" s="503"/>
      <c r="S94" s="503"/>
      <c r="T94" s="503"/>
      <c r="U94" s="503"/>
      <c r="V94" s="503"/>
      <c r="W94" s="503"/>
      <c r="X94" s="503"/>
      <c r="Y94" s="503"/>
      <c r="Z94" s="503"/>
      <c r="AA94" s="503"/>
      <c r="AB94" s="503"/>
      <c r="AC94" s="503"/>
      <c r="AD94" s="503"/>
      <c r="AE94" s="503"/>
      <c r="AF94" s="503"/>
      <c r="AG94" s="503"/>
      <c r="AH94" s="503"/>
      <c r="AI94" s="503"/>
      <c r="AJ94" s="503"/>
      <c r="AK94" s="503"/>
      <c r="AL94" s="503"/>
      <c r="AM94" s="503"/>
      <c r="AN94" s="503"/>
      <c r="AO94" s="503"/>
      <c r="AP94" s="503"/>
      <c r="AQ94" s="503"/>
      <c r="AR94" s="503"/>
      <c r="AS94" s="503"/>
      <c r="AT94" s="503"/>
      <c r="AU94" s="503"/>
      <c r="AV94" s="503"/>
      <c r="AW94" s="503"/>
      <c r="AX94" s="503"/>
      <c r="AY94" s="503"/>
      <c r="AZ94" s="503"/>
      <c r="BA94" s="503"/>
      <c r="BB94" s="503"/>
      <c r="BC94" s="503"/>
      <c r="BD94" s="503"/>
      <c r="BE94" s="66"/>
      <c r="BF94" s="402"/>
      <c r="BG94" s="2"/>
      <c r="BH94" s="2"/>
      <c r="BI94" s="2"/>
      <c r="BJ94" s="2"/>
      <c r="BK94" s="497"/>
      <c r="CX94" s="488"/>
    </row>
    <row r="95" spans="1:102">
      <c r="A95" s="503"/>
      <c r="B95" s="503"/>
      <c r="C95" s="503"/>
      <c r="D95" s="503"/>
      <c r="E95" s="503"/>
      <c r="F95" s="503"/>
      <c r="G95" s="503"/>
      <c r="H95" s="503"/>
      <c r="I95" s="503"/>
      <c r="J95" s="503"/>
      <c r="K95" s="503"/>
      <c r="L95" s="503"/>
      <c r="M95" s="503"/>
      <c r="N95" s="503"/>
      <c r="O95" s="503"/>
      <c r="P95" s="503"/>
      <c r="Q95" s="503"/>
      <c r="R95" s="503"/>
      <c r="S95" s="503"/>
      <c r="T95" s="503"/>
      <c r="U95" s="503"/>
      <c r="V95" s="503"/>
      <c r="W95" s="503"/>
      <c r="X95" s="503"/>
      <c r="Y95" s="503"/>
      <c r="Z95" s="503"/>
      <c r="AA95" s="503"/>
      <c r="AB95" s="503"/>
      <c r="AC95" s="503"/>
      <c r="AD95" s="503"/>
      <c r="AE95" s="503"/>
      <c r="AF95" s="503"/>
      <c r="AG95" s="503"/>
      <c r="AH95" s="503"/>
      <c r="AI95" s="503"/>
      <c r="AJ95" s="503"/>
      <c r="AK95" s="503"/>
      <c r="AL95" s="503"/>
      <c r="AM95" s="503"/>
      <c r="AN95" s="503"/>
      <c r="AO95" s="503"/>
      <c r="AP95" s="503"/>
      <c r="AQ95" s="503"/>
      <c r="AR95" s="503"/>
      <c r="AS95" s="503"/>
      <c r="AT95" s="503"/>
      <c r="AU95" s="503"/>
      <c r="AV95" s="503"/>
      <c r="AW95" s="503"/>
      <c r="AX95" s="503"/>
      <c r="AY95" s="503"/>
      <c r="AZ95" s="503"/>
      <c r="BA95" s="503"/>
      <c r="BB95" s="503"/>
      <c r="BC95" s="503"/>
      <c r="BD95" s="503"/>
      <c r="BE95" s="66"/>
      <c r="BF95" s="402"/>
      <c r="BG95" s="2"/>
      <c r="BH95" s="2"/>
      <c r="BI95" s="2"/>
      <c r="BJ95" s="2"/>
      <c r="BK95" s="497"/>
      <c r="CX95" s="488"/>
    </row>
    <row r="96" spans="1:102">
      <c r="A96" s="503"/>
      <c r="B96" s="503"/>
      <c r="C96" s="506"/>
      <c r="D96" s="506"/>
      <c r="E96" s="506"/>
      <c r="F96" s="506"/>
      <c r="G96" s="506"/>
      <c r="H96" s="506"/>
      <c r="I96" s="506"/>
      <c r="J96" s="506"/>
      <c r="K96" s="506"/>
      <c r="L96" s="506"/>
      <c r="M96" s="506"/>
      <c r="N96" s="506"/>
      <c r="O96" s="506"/>
      <c r="P96" s="506"/>
      <c r="Q96" s="506"/>
      <c r="R96" s="506"/>
      <c r="S96" s="506"/>
      <c r="T96" s="506"/>
      <c r="U96" s="506"/>
      <c r="V96" s="506"/>
      <c r="W96" s="506"/>
      <c r="X96" s="506"/>
      <c r="Y96" s="506"/>
      <c r="Z96" s="506"/>
      <c r="AA96" s="506"/>
      <c r="AB96" s="506"/>
      <c r="AC96" s="506"/>
      <c r="AD96" s="506"/>
      <c r="AE96" s="506"/>
      <c r="AF96" s="506"/>
      <c r="AG96" s="506"/>
      <c r="AH96" s="506"/>
      <c r="AI96" s="506"/>
      <c r="AJ96" s="506"/>
      <c r="AK96" s="506"/>
      <c r="AL96" s="506"/>
      <c r="AM96" s="506"/>
      <c r="AN96" s="506"/>
      <c r="AO96" s="506"/>
      <c r="AP96" s="506"/>
      <c r="AQ96" s="506"/>
      <c r="AR96" s="506"/>
      <c r="AS96" s="506"/>
      <c r="AT96" s="506"/>
      <c r="AU96" s="506"/>
      <c r="AV96" s="506"/>
      <c r="AW96" s="506"/>
      <c r="AX96" s="506"/>
      <c r="AY96" s="506"/>
      <c r="AZ96" s="506"/>
      <c r="BA96" s="506"/>
      <c r="BB96" s="506"/>
      <c r="BC96" s="506"/>
      <c r="BD96" s="506"/>
      <c r="BE96" s="505"/>
      <c r="BF96" s="402"/>
      <c r="BG96" s="2"/>
      <c r="BH96" s="2"/>
      <c r="BI96" s="2"/>
      <c r="BJ96" s="2"/>
      <c r="BK96" s="497"/>
      <c r="CX96" s="488"/>
    </row>
    <row r="97" spans="1:102" ht="14.25">
      <c r="A97" s="503"/>
      <c r="B97" s="503"/>
      <c r="C97" s="503"/>
      <c r="D97" s="503"/>
      <c r="E97" s="503"/>
      <c r="F97" s="503"/>
      <c r="G97" s="503"/>
      <c r="H97" s="503"/>
      <c r="I97" s="503"/>
      <c r="J97" s="503"/>
      <c r="K97" s="503"/>
      <c r="L97" s="503"/>
      <c r="M97" s="503"/>
      <c r="N97" s="503"/>
      <c r="O97" s="503"/>
      <c r="P97" s="503"/>
      <c r="Q97" s="503"/>
      <c r="R97" s="503"/>
      <c r="S97" s="503"/>
      <c r="T97" s="503"/>
      <c r="U97" s="503"/>
      <c r="V97" s="503"/>
      <c r="W97" s="503"/>
      <c r="X97" s="503"/>
      <c r="Y97" s="503"/>
      <c r="Z97" s="503"/>
      <c r="AA97" s="503"/>
      <c r="AB97" s="509" t="s">
        <v>428</v>
      </c>
      <c r="AC97" s="503"/>
      <c r="AD97" s="503"/>
      <c r="AE97" s="503"/>
      <c r="AF97" s="503"/>
      <c r="AG97" s="503"/>
      <c r="AH97" s="503"/>
      <c r="AI97" s="503"/>
      <c r="AJ97" s="503"/>
      <c r="AK97" s="503"/>
      <c r="AL97" s="503"/>
      <c r="AM97" s="503"/>
      <c r="AN97" s="503"/>
      <c r="AO97" s="503"/>
      <c r="AP97" s="503"/>
      <c r="AQ97" s="503"/>
      <c r="AR97" s="503"/>
      <c r="AS97" s="503"/>
      <c r="AT97" s="503"/>
      <c r="AU97" s="503"/>
      <c r="AV97" s="503"/>
      <c r="AW97" s="503"/>
      <c r="AX97" s="503"/>
      <c r="AY97" s="503"/>
      <c r="AZ97" s="503"/>
      <c r="BA97" s="503"/>
      <c r="BB97" s="503"/>
      <c r="BC97" s="503"/>
      <c r="BD97" s="503"/>
      <c r="BE97" s="66"/>
      <c r="BF97" s="402"/>
      <c r="BG97" s="2"/>
      <c r="BH97" s="2"/>
      <c r="BI97" s="2"/>
      <c r="BJ97" s="2"/>
      <c r="BK97" s="497"/>
      <c r="CX97" s="488"/>
    </row>
    <row r="98" spans="1:102">
      <c r="A98" s="503"/>
      <c r="B98" s="510" t="s">
        <v>207</v>
      </c>
      <c r="C98" s="503"/>
      <c r="D98" s="503"/>
      <c r="E98" s="503"/>
      <c r="F98" s="503"/>
      <c r="G98" s="503"/>
      <c r="H98" s="503"/>
      <c r="I98" s="503"/>
      <c r="J98" s="503"/>
      <c r="K98" s="503"/>
      <c r="L98" s="503"/>
      <c r="M98" s="503"/>
      <c r="N98" s="503"/>
      <c r="O98" s="503"/>
      <c r="P98" s="503"/>
      <c r="Q98" s="503"/>
      <c r="R98" s="503"/>
      <c r="S98" s="506"/>
      <c r="T98" s="506"/>
      <c r="U98" s="506"/>
      <c r="V98" s="506"/>
      <c r="W98" s="506"/>
      <c r="X98" s="506"/>
      <c r="Y98" s="506"/>
      <c r="Z98" s="506"/>
      <c r="AA98" s="506"/>
      <c r="AB98" s="506"/>
      <c r="AC98" s="503"/>
      <c r="AD98" s="506"/>
      <c r="AE98" s="507" t="str">
        <f>IF(FIO&lt;&gt;"",FIO,"")</f>
        <v/>
      </c>
      <c r="AF98" s="506"/>
      <c r="AG98" s="506"/>
      <c r="AH98" s="506"/>
      <c r="AI98" s="506"/>
      <c r="AJ98" s="506"/>
      <c r="AK98" s="506"/>
      <c r="AL98" s="506"/>
      <c r="AM98" s="506"/>
      <c r="AN98" s="506"/>
      <c r="AO98" s="506"/>
      <c r="AP98" s="506"/>
      <c r="AQ98" s="506"/>
      <c r="AR98" s="506"/>
      <c r="AS98" s="506"/>
      <c r="AT98" s="506"/>
      <c r="AU98" s="506"/>
      <c r="AV98" s="506"/>
      <c r="AW98" s="506"/>
      <c r="AX98" s="506"/>
      <c r="AY98" s="506"/>
      <c r="AZ98" s="506"/>
      <c r="BA98" s="506"/>
      <c r="BB98" s="506"/>
      <c r="BC98" s="506"/>
      <c r="BD98" s="506"/>
      <c r="BE98" s="505"/>
      <c r="BF98" s="402"/>
      <c r="BG98" s="2"/>
      <c r="BH98" s="2"/>
      <c r="BI98" s="2"/>
      <c r="BJ98" s="2"/>
      <c r="BK98" s="497"/>
      <c r="CX98" s="488"/>
    </row>
    <row r="99" spans="1:102" ht="15.75">
      <c r="A99" s="503"/>
      <c r="B99" s="503"/>
      <c r="C99" s="503"/>
      <c r="D99" s="503"/>
      <c r="E99" s="503"/>
      <c r="F99" s="503"/>
      <c r="G99" s="503"/>
      <c r="H99" s="503"/>
      <c r="I99" s="503"/>
      <c r="J99" s="503"/>
      <c r="K99" s="503"/>
      <c r="L99" s="503"/>
      <c r="M99" s="503"/>
      <c r="N99" s="503"/>
      <c r="O99" s="503"/>
      <c r="P99" s="503"/>
      <c r="Q99" s="503"/>
      <c r="R99" s="503"/>
      <c r="S99" s="503"/>
      <c r="T99" s="228" t="s">
        <v>334</v>
      </c>
      <c r="U99" s="503"/>
      <c r="V99" s="503"/>
      <c r="W99" s="503"/>
      <c r="X99" s="503"/>
      <c r="Y99" s="503"/>
      <c r="Z99" s="503"/>
      <c r="AA99" s="503"/>
      <c r="AB99" s="503"/>
      <c r="AC99" s="503"/>
      <c r="AD99" s="503"/>
      <c r="AE99" s="503"/>
      <c r="AF99" s="503"/>
      <c r="AG99" s="503"/>
      <c r="AH99" s="503"/>
      <c r="AI99" s="503"/>
      <c r="AJ99" s="503"/>
      <c r="AK99" s="503"/>
      <c r="AL99" s="503"/>
      <c r="AM99" s="503"/>
      <c r="AN99" s="503"/>
      <c r="AO99" s="503"/>
      <c r="AP99" s="503"/>
      <c r="AQ99" s="503"/>
      <c r="AR99" s="511" t="s">
        <v>335</v>
      </c>
      <c r="AS99" s="503"/>
      <c r="AT99" s="503"/>
      <c r="AU99" s="503"/>
      <c r="AV99" s="503"/>
      <c r="AW99" s="503"/>
      <c r="AX99" s="503"/>
      <c r="AY99" s="503"/>
      <c r="AZ99" s="503"/>
      <c r="BA99" s="503"/>
      <c r="BB99" s="503"/>
      <c r="BC99" s="503"/>
      <c r="BD99" s="503"/>
      <c r="BE99" s="503"/>
      <c r="BF99" s="402"/>
      <c r="BG99" s="2"/>
      <c r="BH99" s="2"/>
      <c r="BI99" s="2"/>
      <c r="BJ99" s="2"/>
      <c r="BK99" s="497"/>
      <c r="CX99" s="488"/>
    </row>
    <row r="100" spans="1:102" s="429" customFormat="1" ht="6" customHeight="1">
      <c r="A100" s="433"/>
      <c r="B100" s="433"/>
      <c r="C100" s="433"/>
      <c r="D100" s="433"/>
      <c r="E100" s="433"/>
      <c r="F100" s="433"/>
      <c r="G100" s="433"/>
      <c r="H100" s="433"/>
      <c r="I100" s="43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3"/>
      <c r="AA100" s="433"/>
      <c r="AB100" s="433"/>
      <c r="AC100" s="433"/>
      <c r="AD100" s="433"/>
      <c r="AE100" s="433"/>
      <c r="AF100" s="433"/>
      <c r="AG100" s="433"/>
      <c r="AH100" s="433"/>
      <c r="AI100" s="433"/>
      <c r="AJ100" s="433"/>
      <c r="AK100" s="433"/>
      <c r="AL100" s="433"/>
      <c r="AM100" s="433"/>
      <c r="AN100" s="433"/>
      <c r="AO100" s="433"/>
      <c r="AP100" s="433"/>
      <c r="AQ100" s="433"/>
      <c r="AR100" s="433"/>
      <c r="AS100" s="433"/>
      <c r="AT100" s="433"/>
      <c r="AU100" s="433"/>
      <c r="AV100" s="433"/>
      <c r="AW100" s="433"/>
      <c r="AX100" s="433"/>
      <c r="AY100" s="433"/>
      <c r="AZ100" s="433"/>
      <c r="BA100" s="433"/>
      <c r="BB100" s="433"/>
      <c r="BC100" s="433"/>
      <c r="BD100" s="433"/>
      <c r="BE100" s="433"/>
      <c r="BF100" s="422"/>
    </row>
    <row r="101" spans="1:102" s="429" customFormat="1" ht="18" customHeight="1">
      <c r="A101" s="879" t="s">
        <v>626</v>
      </c>
      <c r="B101" s="879"/>
      <c r="C101" s="879"/>
      <c r="D101" s="879"/>
      <c r="E101" s="879"/>
      <c r="F101" s="879"/>
      <c r="G101" s="879"/>
      <c r="H101" s="879"/>
      <c r="I101" s="879"/>
      <c r="J101" s="879"/>
      <c r="K101" s="879"/>
      <c r="L101" s="879"/>
      <c r="M101" s="879"/>
      <c r="N101" s="879"/>
      <c r="O101" s="879"/>
      <c r="P101" s="879"/>
      <c r="Q101" s="879"/>
      <c r="R101" s="879"/>
      <c r="S101" s="879"/>
      <c r="T101" s="879"/>
      <c r="U101" s="879"/>
      <c r="V101" s="879"/>
      <c r="W101" s="879"/>
      <c r="X101" s="879"/>
      <c r="Y101" s="879"/>
      <c r="Z101" s="879"/>
      <c r="AA101" s="879"/>
      <c r="AB101" s="879"/>
      <c r="AC101" s="879"/>
      <c r="AD101" s="879"/>
      <c r="AE101" s="879"/>
      <c r="AF101" s="879"/>
      <c r="AG101" s="879"/>
      <c r="AH101" s="879"/>
      <c r="AI101" s="879"/>
      <c r="AJ101" s="879"/>
      <c r="AK101" s="879"/>
      <c r="AL101" s="879"/>
      <c r="AM101" s="879"/>
      <c r="AN101" s="879"/>
      <c r="AO101" s="879"/>
      <c r="AP101" s="879"/>
      <c r="AQ101" s="879"/>
      <c r="AR101" s="879"/>
      <c r="AS101" s="879"/>
      <c r="AT101" s="879"/>
      <c r="AU101" s="879"/>
      <c r="AV101" s="879"/>
      <c r="AW101" s="879"/>
      <c r="AX101" s="879"/>
      <c r="AY101" s="879"/>
      <c r="AZ101" s="879"/>
      <c r="BA101" s="879"/>
      <c r="BB101" s="879"/>
      <c r="BC101" s="879"/>
      <c r="BD101" s="879"/>
      <c r="BE101" s="879"/>
      <c r="BF101" s="422"/>
    </row>
    <row r="102" spans="1:102" ht="31.5" customHeight="1">
      <c r="A102" s="873" t="str">
        <f>IF(Ном_=1,"учителя физической культуры","преподавателя физической культуры профессиональной организации")</f>
        <v>учителя физической культуры</v>
      </c>
      <c r="B102" s="873"/>
      <c r="C102" s="873"/>
      <c r="D102" s="873"/>
      <c r="E102" s="873"/>
      <c r="F102" s="873"/>
      <c r="G102" s="873"/>
      <c r="H102" s="873"/>
      <c r="I102" s="873"/>
      <c r="J102" s="873"/>
      <c r="K102" s="873"/>
      <c r="L102" s="873"/>
      <c r="M102" s="873"/>
      <c r="N102" s="873"/>
      <c r="O102" s="873"/>
      <c r="P102" s="873"/>
      <c r="Q102" s="873"/>
      <c r="R102" s="873"/>
      <c r="S102" s="873"/>
      <c r="T102" s="873"/>
      <c r="U102" s="873"/>
      <c r="V102" s="873"/>
      <c r="W102" s="873"/>
      <c r="X102" s="873"/>
      <c r="Y102" s="873"/>
      <c r="Z102" s="873"/>
      <c r="AA102" s="873"/>
      <c r="AB102" s="873"/>
      <c r="AC102" s="873"/>
      <c r="AD102" s="873"/>
      <c r="AE102" s="873"/>
      <c r="AF102" s="873"/>
      <c r="AG102" s="873"/>
      <c r="AH102" s="873"/>
      <c r="AI102" s="873"/>
      <c r="AJ102" s="873"/>
      <c r="AK102" s="873"/>
      <c r="AL102" s="873"/>
      <c r="AM102" s="873"/>
      <c r="AN102" s="873"/>
      <c r="AO102" s="873"/>
      <c r="AP102" s="873"/>
      <c r="AQ102" s="873"/>
      <c r="AR102" s="873"/>
      <c r="AS102" s="873"/>
      <c r="AT102" s="873"/>
      <c r="AU102" s="873"/>
      <c r="AV102" s="873"/>
      <c r="AW102" s="873"/>
      <c r="AX102" s="873"/>
      <c r="AY102" s="873"/>
      <c r="AZ102" s="873"/>
      <c r="BA102" s="873"/>
      <c r="BB102" s="873"/>
      <c r="BC102" s="873"/>
      <c r="BD102" s="873"/>
      <c r="BE102" s="873"/>
      <c r="BF102" s="402"/>
      <c r="BG102" s="2"/>
      <c r="BH102" s="2"/>
      <c r="BI102" s="2"/>
      <c r="BJ102" s="2"/>
    </row>
    <row r="103" spans="1:102" s="260" customFormat="1" ht="21" customHeight="1">
      <c r="A103" s="874" t="s">
        <v>310</v>
      </c>
      <c r="B103" s="874"/>
      <c r="C103" s="874"/>
      <c r="D103" s="874" t="s">
        <v>31</v>
      </c>
      <c r="E103" s="874"/>
      <c r="F103" s="874"/>
      <c r="G103" s="874"/>
      <c r="H103" s="874"/>
      <c r="I103" s="874"/>
      <c r="J103" s="874"/>
      <c r="K103" s="874"/>
      <c r="L103" s="874"/>
      <c r="M103" s="874"/>
      <c r="N103" s="874"/>
      <c r="O103" s="874"/>
      <c r="P103" s="874"/>
      <c r="Q103" s="874"/>
      <c r="R103" s="874"/>
      <c r="S103" s="874"/>
      <c r="T103" s="874"/>
      <c r="U103" s="874"/>
      <c r="V103" s="874"/>
      <c r="W103" s="874"/>
      <c r="X103" s="874"/>
      <c r="Y103" s="874"/>
      <c r="Z103" s="874"/>
      <c r="AA103" s="874"/>
      <c r="AB103" s="874"/>
      <c r="AC103" s="874"/>
      <c r="AD103" s="874"/>
      <c r="AE103" s="874"/>
      <c r="AF103" s="874"/>
      <c r="AG103" s="874"/>
      <c r="AH103" s="874"/>
      <c r="AI103" s="874"/>
      <c r="AJ103" s="874"/>
      <c r="AK103" s="874"/>
      <c r="AL103" s="874"/>
      <c r="AM103" s="874"/>
      <c r="AN103" s="874"/>
      <c r="AO103" s="874"/>
      <c r="AP103" s="874"/>
      <c r="AQ103" s="874"/>
      <c r="AR103" s="874"/>
      <c r="AS103" s="874"/>
      <c r="AT103" s="874"/>
      <c r="AU103" s="874"/>
      <c r="AV103" s="874"/>
      <c r="AW103" s="874"/>
      <c r="AX103" s="874"/>
      <c r="AY103" s="874"/>
      <c r="AZ103" s="874"/>
      <c r="BA103" s="874"/>
      <c r="BB103" s="874"/>
      <c r="BC103" s="874"/>
      <c r="BD103" s="874"/>
      <c r="BE103" s="874"/>
      <c r="BF103" s="402"/>
    </row>
    <row r="104" spans="1:102" ht="15.75" customHeight="1">
      <c r="A104" s="213"/>
      <c r="B104" s="261" t="s">
        <v>32</v>
      </c>
      <c r="C104" s="260"/>
      <c r="D104" s="261"/>
      <c r="E104" s="261"/>
      <c r="F104" s="261"/>
      <c r="G104" s="261"/>
      <c r="H104" s="261"/>
      <c r="I104" s="261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3"/>
      <c r="BB104" s="213"/>
      <c r="BC104" s="213"/>
      <c r="BD104" s="213"/>
      <c r="BE104" s="213"/>
      <c r="BF104" s="402"/>
      <c r="BG104" s="2"/>
      <c r="BH104" s="2"/>
      <c r="BI104" s="2"/>
      <c r="BJ104" s="2"/>
    </row>
    <row r="105" spans="1:102" ht="12.75" customHeight="1">
      <c r="A105" s="260"/>
      <c r="B105" s="262" t="s">
        <v>328</v>
      </c>
      <c r="C105" s="878" t="s">
        <v>571</v>
      </c>
      <c r="D105" s="878"/>
      <c r="E105" s="878"/>
      <c r="F105" s="878"/>
      <c r="G105" s="878"/>
      <c r="H105" s="878"/>
      <c r="I105" s="878"/>
      <c r="J105" s="878"/>
      <c r="K105" s="878"/>
      <c r="L105" s="878"/>
      <c r="M105" s="878"/>
      <c r="N105" s="878"/>
      <c r="O105" s="878"/>
      <c r="P105" s="878"/>
      <c r="Q105" s="878"/>
      <c r="R105" s="878"/>
      <c r="S105" s="878"/>
      <c r="T105" s="878"/>
      <c r="U105" s="878"/>
      <c r="V105" s="878"/>
      <c r="W105" s="878"/>
      <c r="X105" s="878"/>
      <c r="Y105" s="878"/>
      <c r="Z105" s="878"/>
      <c r="AA105" s="878"/>
      <c r="AB105" s="878"/>
      <c r="AC105" s="878"/>
      <c r="AD105" s="878"/>
      <c r="AE105" s="878"/>
      <c r="AF105" s="878"/>
      <c r="AG105" s="878"/>
      <c r="AH105" s="878"/>
      <c r="AI105" s="878"/>
      <c r="AJ105" s="878"/>
      <c r="AK105" s="878"/>
      <c r="AL105" s="878"/>
      <c r="AM105" s="878"/>
      <c r="AN105" s="878"/>
      <c r="AO105" s="878"/>
      <c r="AP105" s="878"/>
      <c r="AQ105" s="878"/>
      <c r="AR105" s="878"/>
      <c r="AS105" s="878"/>
      <c r="AT105" s="878"/>
      <c r="AU105" s="878"/>
      <c r="AV105" s="878"/>
      <c r="AW105" s="878"/>
      <c r="AX105" s="878"/>
      <c r="AY105" s="878"/>
      <c r="AZ105" s="878"/>
      <c r="BA105" s="878"/>
      <c r="BB105" s="878"/>
      <c r="BC105" s="878"/>
      <c r="BD105" s="878"/>
      <c r="BE105" s="878"/>
      <c r="BF105" s="402"/>
      <c r="BG105" s="2"/>
      <c r="BH105" s="2"/>
      <c r="BI105" s="2"/>
      <c r="BJ105" s="2"/>
    </row>
    <row r="106" spans="1:102" ht="12.75" customHeight="1">
      <c r="A106" s="262"/>
      <c r="B106" s="262"/>
      <c r="C106" s="878"/>
      <c r="D106" s="878"/>
      <c r="E106" s="878"/>
      <c r="F106" s="878"/>
      <c r="G106" s="878"/>
      <c r="H106" s="878"/>
      <c r="I106" s="878"/>
      <c r="J106" s="878"/>
      <c r="K106" s="878"/>
      <c r="L106" s="878"/>
      <c r="M106" s="878"/>
      <c r="N106" s="878"/>
      <c r="O106" s="878"/>
      <c r="P106" s="878"/>
      <c r="Q106" s="878"/>
      <c r="R106" s="878"/>
      <c r="S106" s="878"/>
      <c r="T106" s="878"/>
      <c r="U106" s="878"/>
      <c r="V106" s="878"/>
      <c r="W106" s="878"/>
      <c r="X106" s="878"/>
      <c r="Y106" s="878"/>
      <c r="Z106" s="878"/>
      <c r="AA106" s="878"/>
      <c r="AB106" s="878"/>
      <c r="AC106" s="878"/>
      <c r="AD106" s="878"/>
      <c r="AE106" s="878"/>
      <c r="AF106" s="878"/>
      <c r="AG106" s="878"/>
      <c r="AH106" s="878"/>
      <c r="AI106" s="878"/>
      <c r="AJ106" s="878"/>
      <c r="AK106" s="878"/>
      <c r="AL106" s="878"/>
      <c r="AM106" s="878"/>
      <c r="AN106" s="878"/>
      <c r="AO106" s="878"/>
      <c r="AP106" s="878"/>
      <c r="AQ106" s="878"/>
      <c r="AR106" s="878"/>
      <c r="AS106" s="878"/>
      <c r="AT106" s="878"/>
      <c r="AU106" s="878"/>
      <c r="AV106" s="878"/>
      <c r="AW106" s="878"/>
      <c r="AX106" s="878"/>
      <c r="AY106" s="878"/>
      <c r="AZ106" s="878"/>
      <c r="BA106" s="878"/>
      <c r="BB106" s="878"/>
      <c r="BC106" s="878"/>
      <c r="BD106" s="878"/>
      <c r="BE106" s="878"/>
      <c r="BF106" s="402"/>
      <c r="BG106" s="2"/>
      <c r="BH106" s="2"/>
      <c r="BI106" s="2"/>
      <c r="BJ106" s="2"/>
    </row>
    <row r="107" spans="1:102" ht="12.75" customHeight="1">
      <c r="A107" s="262"/>
      <c r="B107" s="262"/>
      <c r="C107" s="878"/>
      <c r="D107" s="878"/>
      <c r="E107" s="878"/>
      <c r="F107" s="878"/>
      <c r="G107" s="878"/>
      <c r="H107" s="878"/>
      <c r="I107" s="878"/>
      <c r="J107" s="878"/>
      <c r="K107" s="878"/>
      <c r="L107" s="878"/>
      <c r="M107" s="878"/>
      <c r="N107" s="878"/>
      <c r="O107" s="878"/>
      <c r="P107" s="878"/>
      <c r="Q107" s="878"/>
      <c r="R107" s="878"/>
      <c r="S107" s="878"/>
      <c r="T107" s="878"/>
      <c r="U107" s="878"/>
      <c r="V107" s="878"/>
      <c r="W107" s="878"/>
      <c r="X107" s="878"/>
      <c r="Y107" s="878"/>
      <c r="Z107" s="878"/>
      <c r="AA107" s="878"/>
      <c r="AB107" s="878"/>
      <c r="AC107" s="878"/>
      <c r="AD107" s="878"/>
      <c r="AE107" s="878"/>
      <c r="AF107" s="878"/>
      <c r="AG107" s="878"/>
      <c r="AH107" s="878"/>
      <c r="AI107" s="878"/>
      <c r="AJ107" s="878"/>
      <c r="AK107" s="878"/>
      <c r="AL107" s="878"/>
      <c r="AM107" s="878"/>
      <c r="AN107" s="878"/>
      <c r="AO107" s="878"/>
      <c r="AP107" s="878"/>
      <c r="AQ107" s="878"/>
      <c r="AR107" s="878"/>
      <c r="AS107" s="878"/>
      <c r="AT107" s="878"/>
      <c r="AU107" s="878"/>
      <c r="AV107" s="878"/>
      <c r="AW107" s="878"/>
      <c r="AX107" s="878"/>
      <c r="AY107" s="878"/>
      <c r="AZ107" s="878"/>
      <c r="BA107" s="878"/>
      <c r="BB107" s="878"/>
      <c r="BC107" s="878"/>
      <c r="BD107" s="878"/>
      <c r="BE107" s="878"/>
      <c r="BF107" s="402"/>
      <c r="BG107" s="2"/>
      <c r="BH107" s="2"/>
      <c r="BI107" s="2"/>
      <c r="BJ107" s="2"/>
    </row>
    <row r="108" spans="1:102" ht="7.15" customHeight="1">
      <c r="A108" s="262"/>
      <c r="B108" s="262"/>
      <c r="C108" s="878"/>
      <c r="D108" s="878"/>
      <c r="E108" s="878"/>
      <c r="F108" s="878"/>
      <c r="G108" s="878"/>
      <c r="H108" s="878"/>
      <c r="I108" s="878"/>
      <c r="J108" s="878"/>
      <c r="K108" s="878"/>
      <c r="L108" s="878"/>
      <c r="M108" s="878"/>
      <c r="N108" s="878"/>
      <c r="O108" s="878"/>
      <c r="P108" s="878"/>
      <c r="Q108" s="878"/>
      <c r="R108" s="878"/>
      <c r="S108" s="878"/>
      <c r="T108" s="878"/>
      <c r="U108" s="878"/>
      <c r="V108" s="878"/>
      <c r="W108" s="878"/>
      <c r="X108" s="878"/>
      <c r="Y108" s="878"/>
      <c r="Z108" s="878"/>
      <c r="AA108" s="878"/>
      <c r="AB108" s="878"/>
      <c r="AC108" s="878"/>
      <c r="AD108" s="878"/>
      <c r="AE108" s="878"/>
      <c r="AF108" s="878"/>
      <c r="AG108" s="878"/>
      <c r="AH108" s="878"/>
      <c r="AI108" s="878"/>
      <c r="AJ108" s="878"/>
      <c r="AK108" s="878"/>
      <c r="AL108" s="878"/>
      <c r="AM108" s="878"/>
      <c r="AN108" s="878"/>
      <c r="AO108" s="878"/>
      <c r="AP108" s="878"/>
      <c r="AQ108" s="878"/>
      <c r="AR108" s="878"/>
      <c r="AS108" s="878"/>
      <c r="AT108" s="878"/>
      <c r="AU108" s="878"/>
      <c r="AV108" s="878"/>
      <c r="AW108" s="878"/>
      <c r="AX108" s="878"/>
      <c r="AY108" s="878"/>
      <c r="AZ108" s="878"/>
      <c r="BA108" s="878"/>
      <c r="BB108" s="878"/>
      <c r="BC108" s="878"/>
      <c r="BD108" s="878"/>
      <c r="BE108" s="878"/>
      <c r="BF108" s="402"/>
      <c r="BG108" s="2"/>
      <c r="BH108" s="2"/>
      <c r="BI108" s="2"/>
      <c r="BJ108" s="2"/>
    </row>
    <row r="109" spans="1:102" ht="12.75" customHeight="1">
      <c r="A109" s="260"/>
      <c r="B109" s="262" t="s">
        <v>328</v>
      </c>
      <c r="C109" s="880" t="s">
        <v>572</v>
      </c>
      <c r="D109" s="880"/>
      <c r="E109" s="880"/>
      <c r="F109" s="880"/>
      <c r="G109" s="880"/>
      <c r="H109" s="880"/>
      <c r="I109" s="880"/>
      <c r="J109" s="880"/>
      <c r="K109" s="880"/>
      <c r="L109" s="880"/>
      <c r="M109" s="880"/>
      <c r="N109" s="880"/>
      <c r="O109" s="880"/>
      <c r="P109" s="880"/>
      <c r="Q109" s="880"/>
      <c r="R109" s="880"/>
      <c r="S109" s="880"/>
      <c r="T109" s="880"/>
      <c r="U109" s="880"/>
      <c r="V109" s="880"/>
      <c r="W109" s="880"/>
      <c r="X109" s="880"/>
      <c r="Y109" s="880"/>
      <c r="Z109" s="880"/>
      <c r="AA109" s="880"/>
      <c r="AB109" s="880"/>
      <c r="AC109" s="880"/>
      <c r="AD109" s="880"/>
      <c r="AE109" s="880"/>
      <c r="AF109" s="880"/>
      <c r="AG109" s="880"/>
      <c r="AH109" s="880"/>
      <c r="AI109" s="880"/>
      <c r="AJ109" s="880"/>
      <c r="AK109" s="880"/>
      <c r="AL109" s="880"/>
      <c r="AM109" s="880"/>
      <c r="AN109" s="880"/>
      <c r="AO109" s="880"/>
      <c r="AP109" s="880"/>
      <c r="AQ109" s="880"/>
      <c r="AR109" s="880"/>
      <c r="AS109" s="880"/>
      <c r="AT109" s="880"/>
      <c r="AU109" s="880"/>
      <c r="AV109" s="880"/>
      <c r="AW109" s="880"/>
      <c r="AX109" s="880"/>
      <c r="AY109" s="880"/>
      <c r="AZ109" s="880"/>
      <c r="BA109" s="880"/>
      <c r="BB109" s="880"/>
      <c r="BC109" s="880"/>
      <c r="BD109" s="880"/>
      <c r="BE109" s="880"/>
      <c r="BF109" s="402"/>
      <c r="BG109" s="2"/>
      <c r="BH109" s="2"/>
      <c r="BI109" s="2"/>
      <c r="BJ109" s="2"/>
    </row>
    <row r="110" spans="1:102" ht="12.75" customHeight="1">
      <c r="A110" s="262"/>
      <c r="B110" s="262"/>
      <c r="C110" s="880"/>
      <c r="D110" s="880"/>
      <c r="E110" s="880"/>
      <c r="F110" s="880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80"/>
      <c r="R110" s="880"/>
      <c r="S110" s="880"/>
      <c r="T110" s="880"/>
      <c r="U110" s="880"/>
      <c r="V110" s="880"/>
      <c r="W110" s="880"/>
      <c r="X110" s="880"/>
      <c r="Y110" s="880"/>
      <c r="Z110" s="880"/>
      <c r="AA110" s="880"/>
      <c r="AB110" s="880"/>
      <c r="AC110" s="880"/>
      <c r="AD110" s="880"/>
      <c r="AE110" s="880"/>
      <c r="AF110" s="880"/>
      <c r="AG110" s="880"/>
      <c r="AH110" s="880"/>
      <c r="AI110" s="880"/>
      <c r="AJ110" s="880"/>
      <c r="AK110" s="880"/>
      <c r="AL110" s="880"/>
      <c r="AM110" s="880"/>
      <c r="AN110" s="880"/>
      <c r="AO110" s="880"/>
      <c r="AP110" s="880"/>
      <c r="AQ110" s="880"/>
      <c r="AR110" s="880"/>
      <c r="AS110" s="880"/>
      <c r="AT110" s="880"/>
      <c r="AU110" s="880"/>
      <c r="AV110" s="880"/>
      <c r="AW110" s="880"/>
      <c r="AX110" s="880"/>
      <c r="AY110" s="880"/>
      <c r="AZ110" s="880"/>
      <c r="BA110" s="880"/>
      <c r="BB110" s="880"/>
      <c r="BC110" s="880"/>
      <c r="BD110" s="880"/>
      <c r="BE110" s="880"/>
      <c r="BF110" s="402"/>
      <c r="BG110" s="2"/>
      <c r="BH110" s="2"/>
      <c r="BI110" s="2"/>
      <c r="BJ110" s="2"/>
    </row>
    <row r="111" spans="1:102" ht="12.75" customHeight="1">
      <c r="A111" s="262"/>
      <c r="B111" s="262"/>
      <c r="C111" s="880"/>
      <c r="D111" s="880"/>
      <c r="E111" s="880"/>
      <c r="F111" s="880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80"/>
      <c r="R111" s="880"/>
      <c r="S111" s="880"/>
      <c r="T111" s="880"/>
      <c r="U111" s="880"/>
      <c r="V111" s="880"/>
      <c r="W111" s="880"/>
      <c r="X111" s="880"/>
      <c r="Y111" s="880"/>
      <c r="Z111" s="880"/>
      <c r="AA111" s="880"/>
      <c r="AB111" s="880"/>
      <c r="AC111" s="880"/>
      <c r="AD111" s="880"/>
      <c r="AE111" s="880"/>
      <c r="AF111" s="880"/>
      <c r="AG111" s="880"/>
      <c r="AH111" s="880"/>
      <c r="AI111" s="880"/>
      <c r="AJ111" s="880"/>
      <c r="AK111" s="880"/>
      <c r="AL111" s="880"/>
      <c r="AM111" s="880"/>
      <c r="AN111" s="880"/>
      <c r="AO111" s="880"/>
      <c r="AP111" s="880"/>
      <c r="AQ111" s="880"/>
      <c r="AR111" s="880"/>
      <c r="AS111" s="880"/>
      <c r="AT111" s="880"/>
      <c r="AU111" s="880"/>
      <c r="AV111" s="880"/>
      <c r="AW111" s="880"/>
      <c r="AX111" s="880"/>
      <c r="AY111" s="880"/>
      <c r="AZ111" s="880"/>
      <c r="BA111" s="880"/>
      <c r="BB111" s="880"/>
      <c r="BC111" s="880"/>
      <c r="BD111" s="880"/>
      <c r="BE111" s="880"/>
      <c r="BF111" s="402"/>
      <c r="BG111" s="2"/>
      <c r="BH111" s="2"/>
      <c r="BI111" s="2"/>
      <c r="BJ111" s="2"/>
    </row>
    <row r="112" spans="1:102" ht="17.25" customHeight="1">
      <c r="A112" s="262"/>
      <c r="B112" s="262"/>
      <c r="C112" s="880"/>
      <c r="D112" s="880"/>
      <c r="E112" s="880"/>
      <c r="F112" s="880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80"/>
      <c r="R112" s="880"/>
      <c r="S112" s="880"/>
      <c r="T112" s="880"/>
      <c r="U112" s="880"/>
      <c r="V112" s="880"/>
      <c r="W112" s="880"/>
      <c r="X112" s="880"/>
      <c r="Y112" s="880"/>
      <c r="Z112" s="880"/>
      <c r="AA112" s="880"/>
      <c r="AB112" s="880"/>
      <c r="AC112" s="880"/>
      <c r="AD112" s="880"/>
      <c r="AE112" s="880"/>
      <c r="AF112" s="880"/>
      <c r="AG112" s="880"/>
      <c r="AH112" s="880"/>
      <c r="AI112" s="880"/>
      <c r="AJ112" s="880"/>
      <c r="AK112" s="880"/>
      <c r="AL112" s="880"/>
      <c r="AM112" s="880"/>
      <c r="AN112" s="880"/>
      <c r="AO112" s="880"/>
      <c r="AP112" s="880"/>
      <c r="AQ112" s="880"/>
      <c r="AR112" s="880"/>
      <c r="AS112" s="880"/>
      <c r="AT112" s="880"/>
      <c r="AU112" s="880"/>
      <c r="AV112" s="880"/>
      <c r="AW112" s="880"/>
      <c r="AX112" s="880"/>
      <c r="AY112" s="880"/>
      <c r="AZ112" s="880"/>
      <c r="BA112" s="880"/>
      <c r="BB112" s="880"/>
      <c r="BC112" s="880"/>
      <c r="BD112" s="880"/>
      <c r="BE112" s="880"/>
      <c r="BF112" s="402"/>
      <c r="BG112" s="2"/>
      <c r="BH112" s="2"/>
      <c r="BI112" s="2"/>
      <c r="BJ112" s="2"/>
    </row>
    <row r="113" spans="1:62" ht="4.5" customHeight="1">
      <c r="A113" s="721"/>
      <c r="B113" s="721"/>
      <c r="C113" s="721"/>
      <c r="D113" s="203"/>
      <c r="E113" s="203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211"/>
      <c r="Z113" s="211"/>
      <c r="AA113" s="211"/>
      <c r="AB113" s="147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402"/>
    </row>
    <row r="114" spans="1:62" ht="12.75" customHeight="1">
      <c r="A114" s="717" t="s">
        <v>344</v>
      </c>
      <c r="B114" s="718"/>
      <c r="C114" s="719"/>
      <c r="D114" s="727" t="s">
        <v>315</v>
      </c>
      <c r="E114" s="728"/>
      <c r="F114" s="728"/>
      <c r="G114" s="728"/>
      <c r="H114" s="728"/>
      <c r="I114" s="728"/>
      <c r="J114" s="728"/>
      <c r="K114" s="728"/>
      <c r="L114" s="728"/>
      <c r="M114" s="728"/>
      <c r="N114" s="728"/>
      <c r="O114" s="728"/>
      <c r="P114" s="728"/>
      <c r="Q114" s="728"/>
      <c r="R114" s="728"/>
      <c r="S114" s="728"/>
      <c r="T114" s="728"/>
      <c r="U114" s="728"/>
      <c r="V114" s="728"/>
      <c r="W114" s="728"/>
      <c r="X114" s="871" t="s">
        <v>327</v>
      </c>
      <c r="Y114" s="871"/>
      <c r="Z114" s="871"/>
      <c r="AA114" s="871"/>
      <c r="AB114" s="871"/>
      <c r="AC114" s="871"/>
      <c r="AD114" s="871"/>
      <c r="AE114" s="871"/>
      <c r="AF114" s="871"/>
      <c r="AG114" s="871"/>
      <c r="AH114" s="736" t="s">
        <v>482</v>
      </c>
      <c r="AI114" s="737"/>
      <c r="AJ114" s="737"/>
      <c r="AK114" s="737"/>
      <c r="AL114" s="737"/>
      <c r="AM114" s="737"/>
      <c r="AN114" s="737"/>
      <c r="AO114" s="737"/>
      <c r="AP114" s="737"/>
      <c r="AQ114" s="737"/>
      <c r="AR114" s="737"/>
      <c r="AS114" s="737"/>
      <c r="AT114" s="737"/>
      <c r="AU114" s="737"/>
      <c r="AV114" s="737"/>
      <c r="AW114" s="737"/>
      <c r="AX114" s="737"/>
      <c r="AY114" s="737"/>
      <c r="AZ114" s="737"/>
      <c r="BA114" s="737"/>
      <c r="BB114" s="737"/>
      <c r="BC114" s="737"/>
      <c r="BD114" s="737"/>
      <c r="BE114" s="738"/>
      <c r="BF114" s="402"/>
      <c r="BH114" s="33" t="s">
        <v>346</v>
      </c>
      <c r="BI114" s="25"/>
    </row>
    <row r="115" spans="1:62" ht="12.75" customHeight="1">
      <c r="A115" s="720"/>
      <c r="B115" s="721"/>
      <c r="C115" s="722"/>
      <c r="D115" s="730"/>
      <c r="E115" s="731"/>
      <c r="F115" s="731"/>
      <c r="G115" s="731"/>
      <c r="H115" s="731"/>
      <c r="I115" s="731"/>
      <c r="J115" s="731"/>
      <c r="K115" s="731"/>
      <c r="L115" s="731"/>
      <c r="M115" s="731"/>
      <c r="N115" s="731"/>
      <c r="O115" s="731"/>
      <c r="P115" s="731"/>
      <c r="Q115" s="731"/>
      <c r="R115" s="731"/>
      <c r="S115" s="731"/>
      <c r="T115" s="731"/>
      <c r="U115" s="731"/>
      <c r="V115" s="731"/>
      <c r="W115" s="731"/>
      <c r="X115" s="871"/>
      <c r="Y115" s="871"/>
      <c r="Z115" s="871"/>
      <c r="AA115" s="871"/>
      <c r="AB115" s="871"/>
      <c r="AC115" s="871"/>
      <c r="AD115" s="871"/>
      <c r="AE115" s="871"/>
      <c r="AF115" s="871"/>
      <c r="AG115" s="871"/>
      <c r="AH115" s="739" t="s">
        <v>467</v>
      </c>
      <c r="AI115" s="740"/>
      <c r="AJ115" s="740"/>
      <c r="AK115" s="740"/>
      <c r="AL115" s="740"/>
      <c r="AM115" s="740"/>
      <c r="AN115" s="740"/>
      <c r="AO115" s="740"/>
      <c r="AP115" s="740"/>
      <c r="AQ115" s="740"/>
      <c r="AR115" s="740"/>
      <c r="AS115" s="740"/>
      <c r="AT115" s="740"/>
      <c r="AU115" s="740"/>
      <c r="AV115" s="740"/>
      <c r="AW115" s="740"/>
      <c r="AX115" s="740"/>
      <c r="AY115" s="740"/>
      <c r="AZ115" s="740"/>
      <c r="BA115" s="740"/>
      <c r="BB115" s="740"/>
      <c r="BC115" s="740"/>
      <c r="BD115" s="740"/>
      <c r="BE115" s="741"/>
      <c r="BF115" s="402"/>
      <c r="BG115" s="222" t="s">
        <v>56</v>
      </c>
      <c r="BH115" s="26"/>
      <c r="BI115" s="26" t="s">
        <v>347</v>
      </c>
    </row>
    <row r="116" spans="1:62" ht="12.6" customHeight="1">
      <c r="A116" s="723"/>
      <c r="B116" s="724"/>
      <c r="C116" s="725"/>
      <c r="D116" s="733"/>
      <c r="E116" s="734"/>
      <c r="F116" s="734"/>
      <c r="G116" s="734"/>
      <c r="H116" s="734"/>
      <c r="I116" s="734"/>
      <c r="J116" s="734"/>
      <c r="K116" s="734"/>
      <c r="L116" s="734"/>
      <c r="M116" s="734"/>
      <c r="N116" s="734"/>
      <c r="O116" s="734"/>
      <c r="P116" s="734"/>
      <c r="Q116" s="734"/>
      <c r="R116" s="734"/>
      <c r="S116" s="734"/>
      <c r="T116" s="734"/>
      <c r="U116" s="734"/>
      <c r="V116" s="734"/>
      <c r="W116" s="734"/>
      <c r="X116" s="871"/>
      <c r="Y116" s="871"/>
      <c r="Z116" s="871"/>
      <c r="AA116" s="871"/>
      <c r="AB116" s="871"/>
      <c r="AC116" s="871"/>
      <c r="AD116" s="871"/>
      <c r="AE116" s="871"/>
      <c r="AF116" s="871"/>
      <c r="AG116" s="871"/>
      <c r="AH116" s="742">
        <v>0</v>
      </c>
      <c r="AI116" s="743"/>
      <c r="AJ116" s="743"/>
      <c r="AK116" s="743"/>
      <c r="AL116" s="743"/>
      <c r="AM116" s="743"/>
      <c r="AN116" s="743"/>
      <c r="AO116" s="744"/>
      <c r="AP116" s="886" t="s">
        <v>330</v>
      </c>
      <c r="AQ116" s="887"/>
      <c r="AR116" s="887"/>
      <c r="AS116" s="887"/>
      <c r="AT116" s="887"/>
      <c r="AU116" s="887"/>
      <c r="AV116" s="887"/>
      <c r="AW116" s="888"/>
      <c r="AX116" s="742" t="s">
        <v>522</v>
      </c>
      <c r="AY116" s="743"/>
      <c r="AZ116" s="743"/>
      <c r="BA116" s="743"/>
      <c r="BB116" s="743"/>
      <c r="BC116" s="743"/>
      <c r="BD116" s="743"/>
      <c r="BE116" s="744"/>
      <c r="BF116" s="402"/>
      <c r="BH116" s="275"/>
      <c r="BI116" s="258" t="s">
        <v>121</v>
      </c>
      <c r="BJ116" s="259">
        <f>SUM(BG117:BG162)</f>
        <v>0</v>
      </c>
    </row>
    <row r="117" spans="1:62" ht="12.75" customHeight="1">
      <c r="A117" s="821" t="s">
        <v>83</v>
      </c>
      <c r="B117" s="822"/>
      <c r="C117" s="823"/>
      <c r="D117" s="836" t="s">
        <v>582</v>
      </c>
      <c r="E117" s="837"/>
      <c r="F117" s="837"/>
      <c r="G117" s="837"/>
      <c r="H117" s="837"/>
      <c r="I117" s="837"/>
      <c r="J117" s="837"/>
      <c r="K117" s="837"/>
      <c r="L117" s="837"/>
      <c r="M117" s="837"/>
      <c r="N117" s="837"/>
      <c r="O117" s="837"/>
      <c r="P117" s="837"/>
      <c r="Q117" s="837"/>
      <c r="R117" s="837"/>
      <c r="S117" s="837"/>
      <c r="T117" s="837"/>
      <c r="U117" s="837"/>
      <c r="V117" s="837"/>
      <c r="W117" s="837"/>
      <c r="X117" s="858" t="s">
        <v>106</v>
      </c>
      <c r="Y117" s="858"/>
      <c r="Z117" s="858"/>
      <c r="AA117" s="858"/>
      <c r="AB117" s="858"/>
      <c r="AC117" s="858"/>
      <c r="AD117" s="858"/>
      <c r="AE117" s="858"/>
      <c r="AF117" s="858"/>
      <c r="AG117" s="858"/>
      <c r="AH117" s="839" t="s">
        <v>107</v>
      </c>
      <c r="AI117" s="839"/>
      <c r="AJ117" s="839"/>
      <c r="AK117" s="839"/>
      <c r="AL117" s="839"/>
      <c r="AM117" s="839"/>
      <c r="AN117" s="839"/>
      <c r="AO117" s="839"/>
      <c r="AP117" s="839"/>
      <c r="AQ117" s="839"/>
      <c r="AR117" s="839"/>
      <c r="AS117" s="839"/>
      <c r="AT117" s="839"/>
      <c r="AU117" s="839"/>
      <c r="AV117" s="839"/>
      <c r="AW117" s="839"/>
      <c r="AX117" s="839"/>
      <c r="AY117" s="839"/>
      <c r="AZ117" s="839"/>
      <c r="BA117" s="839"/>
      <c r="BB117" s="839"/>
      <c r="BC117" s="839"/>
      <c r="BD117" s="839"/>
      <c r="BE117" s="839"/>
      <c r="BF117" s="402"/>
      <c r="BH117" s="2"/>
      <c r="BI117" s="2"/>
    </row>
    <row r="118" spans="1:62">
      <c r="A118" s="824"/>
      <c r="B118" s="825"/>
      <c r="C118" s="826"/>
      <c r="D118" s="755"/>
      <c r="E118" s="756"/>
      <c r="F118" s="756"/>
      <c r="G118" s="756"/>
      <c r="H118" s="756"/>
      <c r="I118" s="756"/>
      <c r="J118" s="756"/>
      <c r="K118" s="756"/>
      <c r="L118" s="756"/>
      <c r="M118" s="756"/>
      <c r="N118" s="756"/>
      <c r="O118" s="756"/>
      <c r="P118" s="756"/>
      <c r="Q118" s="756"/>
      <c r="R118" s="756"/>
      <c r="S118" s="756"/>
      <c r="T118" s="756"/>
      <c r="U118" s="756"/>
      <c r="V118" s="756"/>
      <c r="W118" s="756"/>
      <c r="X118" s="858"/>
      <c r="Y118" s="858"/>
      <c r="Z118" s="858"/>
      <c r="AA118" s="858"/>
      <c r="AB118" s="858"/>
      <c r="AC118" s="858"/>
      <c r="AD118" s="858"/>
      <c r="AE118" s="858"/>
      <c r="AF118" s="858"/>
      <c r="AG118" s="858"/>
      <c r="AH118" s="839"/>
      <c r="AI118" s="839"/>
      <c r="AJ118" s="839"/>
      <c r="AK118" s="839"/>
      <c r="AL118" s="839"/>
      <c r="AM118" s="839"/>
      <c r="AN118" s="839"/>
      <c r="AO118" s="839"/>
      <c r="AP118" s="839"/>
      <c r="AQ118" s="839"/>
      <c r="AR118" s="839"/>
      <c r="AS118" s="839"/>
      <c r="AT118" s="839"/>
      <c r="AU118" s="839"/>
      <c r="AV118" s="839"/>
      <c r="AW118" s="839"/>
      <c r="AX118" s="839"/>
      <c r="AY118" s="839"/>
      <c r="AZ118" s="839"/>
      <c r="BA118" s="839"/>
      <c r="BB118" s="839"/>
      <c r="BC118" s="839"/>
      <c r="BD118" s="839"/>
      <c r="BE118" s="839"/>
      <c r="BF118" s="402"/>
      <c r="BH118" s="2"/>
      <c r="BI118" s="2"/>
    </row>
    <row r="119" spans="1:62" ht="12.75" customHeight="1">
      <c r="A119" s="824"/>
      <c r="B119" s="825"/>
      <c r="C119" s="826"/>
      <c r="D119" s="755"/>
      <c r="E119" s="756"/>
      <c r="F119" s="756"/>
      <c r="G119" s="756"/>
      <c r="H119" s="756"/>
      <c r="I119" s="756"/>
      <c r="J119" s="756"/>
      <c r="K119" s="756"/>
      <c r="L119" s="756"/>
      <c r="M119" s="756"/>
      <c r="N119" s="756"/>
      <c r="O119" s="756"/>
      <c r="P119" s="756"/>
      <c r="Q119" s="756"/>
      <c r="R119" s="756"/>
      <c r="S119" s="756"/>
      <c r="T119" s="756"/>
      <c r="U119" s="756"/>
      <c r="V119" s="756"/>
      <c r="W119" s="756"/>
      <c r="X119" s="858"/>
      <c r="Y119" s="858"/>
      <c r="Z119" s="858"/>
      <c r="AA119" s="858"/>
      <c r="AB119" s="858"/>
      <c r="AC119" s="858"/>
      <c r="AD119" s="858"/>
      <c r="AE119" s="858"/>
      <c r="AF119" s="858"/>
      <c r="AG119" s="858"/>
      <c r="AH119" s="842" t="s">
        <v>443</v>
      </c>
      <c r="AI119" s="843"/>
      <c r="AJ119" s="843"/>
      <c r="AK119" s="843"/>
      <c r="AL119" s="843"/>
      <c r="AM119" s="843"/>
      <c r="AN119" s="843"/>
      <c r="AO119" s="844"/>
      <c r="AP119" s="885" t="s">
        <v>543</v>
      </c>
      <c r="AQ119" s="843"/>
      <c r="AR119" s="843"/>
      <c r="AS119" s="843"/>
      <c r="AT119" s="843"/>
      <c r="AU119" s="843"/>
      <c r="AV119" s="843"/>
      <c r="AW119" s="844"/>
      <c r="AX119" s="885" t="s">
        <v>544</v>
      </c>
      <c r="AY119" s="843"/>
      <c r="AZ119" s="843"/>
      <c r="BA119" s="843"/>
      <c r="BB119" s="843"/>
      <c r="BC119" s="843"/>
      <c r="BD119" s="843"/>
      <c r="BE119" s="844"/>
      <c r="BF119" s="402"/>
      <c r="BH119" s="2"/>
      <c r="BI119" s="2"/>
    </row>
    <row r="120" spans="1:62" ht="12.75" customHeight="1">
      <c r="A120" s="824"/>
      <c r="B120" s="825"/>
      <c r="C120" s="826"/>
      <c r="D120" s="755"/>
      <c r="E120" s="756"/>
      <c r="F120" s="756"/>
      <c r="G120" s="756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  <c r="U120" s="756"/>
      <c r="V120" s="756"/>
      <c r="W120" s="756"/>
      <c r="X120" s="858"/>
      <c r="Y120" s="858"/>
      <c r="Z120" s="858"/>
      <c r="AA120" s="858"/>
      <c r="AB120" s="858"/>
      <c r="AC120" s="858"/>
      <c r="AD120" s="858"/>
      <c r="AE120" s="858"/>
      <c r="AF120" s="858"/>
      <c r="AG120" s="858"/>
      <c r="AH120" s="845"/>
      <c r="AI120" s="846"/>
      <c r="AJ120" s="846"/>
      <c r="AK120" s="846"/>
      <c r="AL120" s="846"/>
      <c r="AM120" s="846"/>
      <c r="AN120" s="846"/>
      <c r="AO120" s="847"/>
      <c r="AP120" s="845"/>
      <c r="AQ120" s="846"/>
      <c r="AR120" s="846"/>
      <c r="AS120" s="846"/>
      <c r="AT120" s="846"/>
      <c r="AU120" s="846"/>
      <c r="AV120" s="846"/>
      <c r="AW120" s="847"/>
      <c r="AX120" s="845"/>
      <c r="AY120" s="846"/>
      <c r="AZ120" s="846"/>
      <c r="BA120" s="846"/>
      <c r="BB120" s="846"/>
      <c r="BC120" s="846"/>
      <c r="BD120" s="846"/>
      <c r="BE120" s="847"/>
      <c r="BF120" s="402"/>
      <c r="BH120" s="2"/>
      <c r="BI120" s="2"/>
    </row>
    <row r="121" spans="1:62" ht="13.5" customHeight="1">
      <c r="A121" s="824"/>
      <c r="B121" s="825"/>
      <c r="C121" s="826"/>
      <c r="D121" s="755"/>
      <c r="E121" s="756"/>
      <c r="F121" s="756"/>
      <c r="G121" s="756"/>
      <c r="H121" s="756"/>
      <c r="I121" s="756"/>
      <c r="J121" s="756"/>
      <c r="K121" s="756"/>
      <c r="L121" s="756"/>
      <c r="M121" s="756"/>
      <c r="N121" s="756"/>
      <c r="O121" s="756"/>
      <c r="P121" s="756"/>
      <c r="Q121" s="756"/>
      <c r="R121" s="756"/>
      <c r="S121" s="756"/>
      <c r="T121" s="756"/>
      <c r="U121" s="756"/>
      <c r="V121" s="756"/>
      <c r="W121" s="756"/>
      <c r="X121" s="858"/>
      <c r="Y121" s="858"/>
      <c r="Z121" s="858"/>
      <c r="AA121" s="858"/>
      <c r="AB121" s="858"/>
      <c r="AC121" s="858"/>
      <c r="AD121" s="858"/>
      <c r="AE121" s="858"/>
      <c r="AF121" s="858"/>
      <c r="AG121" s="858"/>
      <c r="AH121" s="848"/>
      <c r="AI121" s="849"/>
      <c r="AJ121" s="849"/>
      <c r="AK121" s="849"/>
      <c r="AL121" s="849"/>
      <c r="AM121" s="849"/>
      <c r="AN121" s="849"/>
      <c r="AO121" s="850"/>
      <c r="AP121" s="848"/>
      <c r="AQ121" s="849"/>
      <c r="AR121" s="849"/>
      <c r="AS121" s="849"/>
      <c r="AT121" s="849"/>
      <c r="AU121" s="849"/>
      <c r="AV121" s="849"/>
      <c r="AW121" s="850"/>
      <c r="AX121" s="848"/>
      <c r="AY121" s="849"/>
      <c r="AZ121" s="849"/>
      <c r="BA121" s="849"/>
      <c r="BB121" s="849"/>
      <c r="BC121" s="849"/>
      <c r="BD121" s="849"/>
      <c r="BE121" s="850"/>
      <c r="BF121" s="402"/>
      <c r="BH121" s="12" t="s">
        <v>63</v>
      </c>
      <c r="BI121" s="223" t="s">
        <v>62</v>
      </c>
    </row>
    <row r="122" spans="1:62" ht="12.75" customHeight="1">
      <c r="A122" s="824"/>
      <c r="B122" s="825"/>
      <c r="C122" s="826"/>
      <c r="D122" s="755"/>
      <c r="E122" s="756"/>
      <c r="F122" s="756"/>
      <c r="G122" s="756"/>
      <c r="H122" s="756"/>
      <c r="I122" s="756"/>
      <c r="J122" s="756"/>
      <c r="K122" s="756"/>
      <c r="L122" s="756"/>
      <c r="M122" s="756"/>
      <c r="N122" s="756"/>
      <c r="O122" s="756"/>
      <c r="P122" s="756"/>
      <c r="Q122" s="756"/>
      <c r="R122" s="756"/>
      <c r="S122" s="756"/>
      <c r="T122" s="756"/>
      <c r="U122" s="756"/>
      <c r="V122" s="756"/>
      <c r="W122" s="756"/>
      <c r="X122" s="858"/>
      <c r="Y122" s="858"/>
      <c r="Z122" s="858"/>
      <c r="AA122" s="858"/>
      <c r="AB122" s="858"/>
      <c r="AC122" s="858"/>
      <c r="AD122" s="858"/>
      <c r="AE122" s="858"/>
      <c r="AF122" s="858"/>
      <c r="AG122" s="858"/>
      <c r="AH122" s="851" t="str">
        <f>IF(AND(AP122="",AX122=""),IF(FIO="","",0),"")</f>
        <v/>
      </c>
      <c r="AI122" s="851"/>
      <c r="AJ122" s="851"/>
      <c r="AK122" s="851"/>
      <c r="AL122" s="851"/>
      <c r="AM122" s="851"/>
      <c r="AN122" s="851"/>
      <c r="AO122" s="851"/>
      <c r="AP122" s="748"/>
      <c r="AQ122" s="748"/>
      <c r="AR122" s="748"/>
      <c r="AS122" s="748"/>
      <c r="AT122" s="748"/>
      <c r="AU122" s="748"/>
      <c r="AV122" s="748"/>
      <c r="AW122" s="748"/>
      <c r="AX122" s="748"/>
      <c r="AY122" s="748"/>
      <c r="AZ122" s="748"/>
      <c r="BA122" s="748"/>
      <c r="BB122" s="748"/>
      <c r="BC122" s="748"/>
      <c r="BD122" s="748"/>
      <c r="BE122" s="748"/>
      <c r="BF122" s="402"/>
      <c r="BG122" s="24">
        <f>MAX(AH122:BE123)</f>
        <v>0</v>
      </c>
      <c r="BH122" s="224">
        <v>100</v>
      </c>
      <c r="BI122" s="224"/>
    </row>
    <row r="123" spans="1:62" ht="12.75" customHeight="1">
      <c r="A123" s="827"/>
      <c r="B123" s="828"/>
      <c r="C123" s="829"/>
      <c r="D123" s="856"/>
      <c r="E123" s="857"/>
      <c r="F123" s="857"/>
      <c r="G123" s="857"/>
      <c r="H123" s="857"/>
      <c r="I123" s="857"/>
      <c r="J123" s="857"/>
      <c r="K123" s="857"/>
      <c r="L123" s="857"/>
      <c r="M123" s="857"/>
      <c r="N123" s="857"/>
      <c r="O123" s="857"/>
      <c r="P123" s="857"/>
      <c r="Q123" s="857"/>
      <c r="R123" s="857"/>
      <c r="S123" s="857"/>
      <c r="T123" s="857"/>
      <c r="U123" s="857"/>
      <c r="V123" s="857"/>
      <c r="W123" s="857"/>
      <c r="X123" s="858"/>
      <c r="Y123" s="858"/>
      <c r="Z123" s="858"/>
      <c r="AA123" s="858"/>
      <c r="AB123" s="858"/>
      <c r="AC123" s="858"/>
      <c r="AD123" s="858"/>
      <c r="AE123" s="858"/>
      <c r="AF123" s="858"/>
      <c r="AG123" s="858"/>
      <c r="AH123" s="851"/>
      <c r="AI123" s="851"/>
      <c r="AJ123" s="851"/>
      <c r="AK123" s="851"/>
      <c r="AL123" s="851"/>
      <c r="AM123" s="851"/>
      <c r="AN123" s="851"/>
      <c r="AO123" s="851"/>
      <c r="AP123" s="748"/>
      <c r="AQ123" s="748"/>
      <c r="AR123" s="748"/>
      <c r="AS123" s="748"/>
      <c r="AT123" s="748"/>
      <c r="AU123" s="748"/>
      <c r="AV123" s="748"/>
      <c r="AW123" s="748"/>
      <c r="AX123" s="748"/>
      <c r="AY123" s="748"/>
      <c r="AZ123" s="748"/>
      <c r="BA123" s="748"/>
      <c r="BB123" s="748"/>
      <c r="BC123" s="748"/>
      <c r="BD123" s="748"/>
      <c r="BE123" s="748"/>
      <c r="BF123" s="402"/>
      <c r="BH123" s="2"/>
      <c r="BI123" s="2"/>
    </row>
    <row r="124" spans="1:62" ht="12.75" customHeight="1">
      <c r="A124" s="821" t="s">
        <v>94</v>
      </c>
      <c r="B124" s="822"/>
      <c r="C124" s="823"/>
      <c r="D124" s="836" t="s">
        <v>583</v>
      </c>
      <c r="E124" s="837"/>
      <c r="F124" s="837"/>
      <c r="G124" s="837"/>
      <c r="H124" s="837"/>
      <c r="I124" s="837"/>
      <c r="J124" s="837"/>
      <c r="K124" s="837"/>
      <c r="L124" s="837"/>
      <c r="M124" s="837"/>
      <c r="N124" s="837"/>
      <c r="O124" s="837"/>
      <c r="P124" s="837"/>
      <c r="Q124" s="837"/>
      <c r="R124" s="837"/>
      <c r="S124" s="837"/>
      <c r="T124" s="837"/>
      <c r="U124" s="837"/>
      <c r="V124" s="837"/>
      <c r="W124" s="837"/>
      <c r="X124" s="858" t="s">
        <v>95</v>
      </c>
      <c r="Y124" s="858"/>
      <c r="Z124" s="858"/>
      <c r="AA124" s="858"/>
      <c r="AB124" s="858"/>
      <c r="AC124" s="858"/>
      <c r="AD124" s="858"/>
      <c r="AE124" s="858"/>
      <c r="AF124" s="858"/>
      <c r="AG124" s="858"/>
      <c r="AH124" s="794" t="s">
        <v>96</v>
      </c>
      <c r="AI124" s="789"/>
      <c r="AJ124" s="789"/>
      <c r="AK124" s="789"/>
      <c r="AL124" s="789"/>
      <c r="AM124" s="789"/>
      <c r="AN124" s="789"/>
      <c r="AO124" s="795"/>
      <c r="AP124" s="818" t="s">
        <v>33</v>
      </c>
      <c r="AQ124" s="898"/>
      <c r="AR124" s="898"/>
      <c r="AS124" s="898"/>
      <c r="AT124" s="898"/>
      <c r="AU124" s="898"/>
      <c r="AV124" s="898"/>
      <c r="AW124" s="899"/>
      <c r="AX124" s="818" t="s">
        <v>93</v>
      </c>
      <c r="AY124" s="819"/>
      <c r="AZ124" s="819"/>
      <c r="BA124" s="819"/>
      <c r="BB124" s="819"/>
      <c r="BC124" s="819"/>
      <c r="BD124" s="819"/>
      <c r="BE124" s="820"/>
      <c r="BF124" s="402"/>
      <c r="BH124" s="2"/>
      <c r="BI124" s="2"/>
    </row>
    <row r="125" spans="1:62" ht="12.75" customHeight="1">
      <c r="A125" s="824"/>
      <c r="B125" s="825"/>
      <c r="C125" s="826"/>
      <c r="D125" s="755"/>
      <c r="E125" s="756"/>
      <c r="F125" s="756"/>
      <c r="G125" s="756"/>
      <c r="H125" s="756"/>
      <c r="I125" s="756"/>
      <c r="J125" s="756"/>
      <c r="K125" s="756"/>
      <c r="L125" s="756"/>
      <c r="M125" s="756"/>
      <c r="N125" s="756"/>
      <c r="O125" s="756"/>
      <c r="P125" s="756"/>
      <c r="Q125" s="756"/>
      <c r="R125" s="756"/>
      <c r="S125" s="756"/>
      <c r="T125" s="756"/>
      <c r="U125" s="756"/>
      <c r="V125" s="756"/>
      <c r="W125" s="756"/>
      <c r="X125" s="858"/>
      <c r="Y125" s="858"/>
      <c r="Z125" s="858"/>
      <c r="AA125" s="858"/>
      <c r="AB125" s="858"/>
      <c r="AC125" s="858"/>
      <c r="AD125" s="858"/>
      <c r="AE125" s="858"/>
      <c r="AF125" s="858"/>
      <c r="AG125" s="858"/>
      <c r="AH125" s="796"/>
      <c r="AI125" s="790"/>
      <c r="AJ125" s="790"/>
      <c r="AK125" s="790"/>
      <c r="AL125" s="790"/>
      <c r="AM125" s="790"/>
      <c r="AN125" s="790"/>
      <c r="AO125" s="797"/>
      <c r="AP125" s="900"/>
      <c r="AQ125" s="901"/>
      <c r="AR125" s="901"/>
      <c r="AS125" s="901"/>
      <c r="AT125" s="901"/>
      <c r="AU125" s="901"/>
      <c r="AV125" s="901"/>
      <c r="AW125" s="902"/>
      <c r="AX125" s="758"/>
      <c r="AY125" s="759"/>
      <c r="AZ125" s="759"/>
      <c r="BA125" s="759"/>
      <c r="BB125" s="759"/>
      <c r="BC125" s="759"/>
      <c r="BD125" s="759"/>
      <c r="BE125" s="760"/>
      <c r="BF125" s="402"/>
      <c r="BH125" s="2"/>
      <c r="BI125" s="2"/>
    </row>
    <row r="126" spans="1:62" ht="12.75" customHeight="1">
      <c r="A126" s="824"/>
      <c r="B126" s="825"/>
      <c r="C126" s="826"/>
      <c r="D126" s="755"/>
      <c r="E126" s="756"/>
      <c r="F126" s="756"/>
      <c r="G126" s="756"/>
      <c r="H126" s="756"/>
      <c r="I126" s="756"/>
      <c r="J126" s="756"/>
      <c r="K126" s="756"/>
      <c r="L126" s="756"/>
      <c r="M126" s="756"/>
      <c r="N126" s="756"/>
      <c r="O126" s="756"/>
      <c r="P126" s="756"/>
      <c r="Q126" s="756"/>
      <c r="R126" s="756"/>
      <c r="S126" s="756"/>
      <c r="T126" s="756"/>
      <c r="U126" s="756"/>
      <c r="V126" s="756"/>
      <c r="W126" s="756"/>
      <c r="X126" s="858"/>
      <c r="Y126" s="858"/>
      <c r="Z126" s="858"/>
      <c r="AA126" s="858"/>
      <c r="AB126" s="858"/>
      <c r="AC126" s="858"/>
      <c r="AD126" s="858"/>
      <c r="AE126" s="858"/>
      <c r="AF126" s="858"/>
      <c r="AG126" s="858"/>
      <c r="AH126" s="796"/>
      <c r="AI126" s="790"/>
      <c r="AJ126" s="790"/>
      <c r="AK126" s="790"/>
      <c r="AL126" s="790"/>
      <c r="AM126" s="790"/>
      <c r="AN126" s="790"/>
      <c r="AO126" s="797"/>
      <c r="AP126" s="900"/>
      <c r="AQ126" s="901"/>
      <c r="AR126" s="901"/>
      <c r="AS126" s="901"/>
      <c r="AT126" s="901"/>
      <c r="AU126" s="901"/>
      <c r="AV126" s="901"/>
      <c r="AW126" s="902"/>
      <c r="AX126" s="758"/>
      <c r="AY126" s="759"/>
      <c r="AZ126" s="759"/>
      <c r="BA126" s="759"/>
      <c r="BB126" s="759"/>
      <c r="BC126" s="759"/>
      <c r="BD126" s="759"/>
      <c r="BE126" s="760"/>
      <c r="BF126" s="402"/>
      <c r="BH126" s="2"/>
      <c r="BI126" s="2"/>
    </row>
    <row r="127" spans="1:62" ht="2.25" customHeight="1">
      <c r="A127" s="824"/>
      <c r="B127" s="825"/>
      <c r="C127" s="826"/>
      <c r="D127" s="755"/>
      <c r="E127" s="756"/>
      <c r="F127" s="756"/>
      <c r="G127" s="756"/>
      <c r="H127" s="756"/>
      <c r="I127" s="756"/>
      <c r="J127" s="756"/>
      <c r="K127" s="756"/>
      <c r="L127" s="756"/>
      <c r="M127" s="756"/>
      <c r="N127" s="756"/>
      <c r="O127" s="756"/>
      <c r="P127" s="756"/>
      <c r="Q127" s="756"/>
      <c r="R127" s="756"/>
      <c r="S127" s="756"/>
      <c r="T127" s="756"/>
      <c r="U127" s="756"/>
      <c r="V127" s="756"/>
      <c r="W127" s="756"/>
      <c r="X127" s="858"/>
      <c r="Y127" s="858"/>
      <c r="Z127" s="858"/>
      <c r="AA127" s="858"/>
      <c r="AB127" s="858"/>
      <c r="AC127" s="858"/>
      <c r="AD127" s="858"/>
      <c r="AE127" s="858"/>
      <c r="AF127" s="858"/>
      <c r="AG127" s="858"/>
      <c r="AH127" s="796"/>
      <c r="AI127" s="790"/>
      <c r="AJ127" s="790"/>
      <c r="AK127" s="790"/>
      <c r="AL127" s="790"/>
      <c r="AM127" s="790"/>
      <c r="AN127" s="790"/>
      <c r="AO127" s="797"/>
      <c r="AP127" s="909" t="s">
        <v>34</v>
      </c>
      <c r="AQ127" s="901"/>
      <c r="AR127" s="901"/>
      <c r="AS127" s="901"/>
      <c r="AT127" s="901"/>
      <c r="AU127" s="901"/>
      <c r="AV127" s="901"/>
      <c r="AW127" s="902"/>
      <c r="AX127" s="903" t="s">
        <v>523</v>
      </c>
      <c r="AY127" s="904"/>
      <c r="AZ127" s="904"/>
      <c r="BA127" s="904"/>
      <c r="BB127" s="904"/>
      <c r="BC127" s="904"/>
      <c r="BD127" s="904"/>
      <c r="BE127" s="905"/>
      <c r="BF127" s="402"/>
      <c r="BH127" s="2"/>
      <c r="BI127" s="2"/>
    </row>
    <row r="128" spans="1:62" ht="45" customHeight="1">
      <c r="A128" s="824"/>
      <c r="B128" s="825"/>
      <c r="C128" s="826"/>
      <c r="D128" s="755"/>
      <c r="E128" s="756"/>
      <c r="F128" s="756"/>
      <c r="G128" s="756"/>
      <c r="H128" s="756"/>
      <c r="I128" s="756"/>
      <c r="J128" s="756"/>
      <c r="K128" s="756"/>
      <c r="L128" s="756"/>
      <c r="M128" s="756"/>
      <c r="N128" s="756"/>
      <c r="O128" s="756"/>
      <c r="P128" s="756"/>
      <c r="Q128" s="756"/>
      <c r="R128" s="756"/>
      <c r="S128" s="756"/>
      <c r="T128" s="756"/>
      <c r="U128" s="756"/>
      <c r="V128" s="756"/>
      <c r="W128" s="756"/>
      <c r="X128" s="858"/>
      <c r="Y128" s="858"/>
      <c r="Z128" s="858"/>
      <c r="AA128" s="858"/>
      <c r="AB128" s="858"/>
      <c r="AC128" s="858"/>
      <c r="AD128" s="858"/>
      <c r="AE128" s="858"/>
      <c r="AF128" s="858"/>
      <c r="AG128" s="858"/>
      <c r="AH128" s="798"/>
      <c r="AI128" s="799"/>
      <c r="AJ128" s="799"/>
      <c r="AK128" s="799"/>
      <c r="AL128" s="799"/>
      <c r="AM128" s="799"/>
      <c r="AN128" s="799"/>
      <c r="AO128" s="800"/>
      <c r="AP128" s="910"/>
      <c r="AQ128" s="911"/>
      <c r="AR128" s="911"/>
      <c r="AS128" s="911"/>
      <c r="AT128" s="911"/>
      <c r="AU128" s="911"/>
      <c r="AV128" s="911"/>
      <c r="AW128" s="912"/>
      <c r="AX128" s="906"/>
      <c r="AY128" s="907"/>
      <c r="AZ128" s="907"/>
      <c r="BA128" s="907"/>
      <c r="BB128" s="907"/>
      <c r="BC128" s="907"/>
      <c r="BD128" s="907"/>
      <c r="BE128" s="908"/>
      <c r="BF128" s="402"/>
      <c r="BH128" s="12" t="s">
        <v>63</v>
      </c>
      <c r="BI128" s="223" t="s">
        <v>62</v>
      </c>
    </row>
    <row r="129" spans="1:61" ht="12.75" customHeight="1">
      <c r="A129" s="824"/>
      <c r="B129" s="825"/>
      <c r="C129" s="826"/>
      <c r="D129" s="755"/>
      <c r="E129" s="756"/>
      <c r="F129" s="756"/>
      <c r="G129" s="756"/>
      <c r="H129" s="756"/>
      <c r="I129" s="756"/>
      <c r="J129" s="756"/>
      <c r="K129" s="756"/>
      <c r="L129" s="756"/>
      <c r="M129" s="756"/>
      <c r="N129" s="756"/>
      <c r="O129" s="756"/>
      <c r="P129" s="756"/>
      <c r="Q129" s="756"/>
      <c r="R129" s="756"/>
      <c r="S129" s="756"/>
      <c r="T129" s="756"/>
      <c r="U129" s="756"/>
      <c r="V129" s="756"/>
      <c r="W129" s="756"/>
      <c r="X129" s="858"/>
      <c r="Y129" s="858"/>
      <c r="Z129" s="858"/>
      <c r="AA129" s="858"/>
      <c r="AB129" s="858"/>
      <c r="AC129" s="858"/>
      <c r="AD129" s="858"/>
      <c r="AE129" s="858"/>
      <c r="AF129" s="858"/>
      <c r="AG129" s="858"/>
      <c r="AH129" s="851" t="str">
        <f>IF(AND(AP129="",AX129=""),IF(FIO="","",0),"")</f>
        <v/>
      </c>
      <c r="AI129" s="851"/>
      <c r="AJ129" s="851"/>
      <c r="AK129" s="851"/>
      <c r="AL129" s="851"/>
      <c r="AM129" s="851"/>
      <c r="AN129" s="851"/>
      <c r="AO129" s="851"/>
      <c r="AP129" s="748"/>
      <c r="AQ129" s="748"/>
      <c r="AR129" s="748"/>
      <c r="AS129" s="748"/>
      <c r="AT129" s="748"/>
      <c r="AU129" s="748"/>
      <c r="AV129" s="748"/>
      <c r="AW129" s="748"/>
      <c r="AX129" s="748"/>
      <c r="AY129" s="748"/>
      <c r="AZ129" s="748"/>
      <c r="BA129" s="748"/>
      <c r="BB129" s="748"/>
      <c r="BC129" s="748"/>
      <c r="BD129" s="748"/>
      <c r="BE129" s="748"/>
      <c r="BF129" s="402"/>
      <c r="BG129" s="24">
        <f>MAX(AH129:BE130)</f>
        <v>0</v>
      </c>
      <c r="BH129" s="224">
        <v>120</v>
      </c>
      <c r="BI129" s="224"/>
    </row>
    <row r="130" spans="1:61" ht="12" customHeight="1">
      <c r="A130" s="827"/>
      <c r="B130" s="828"/>
      <c r="C130" s="829"/>
      <c r="D130" s="856"/>
      <c r="E130" s="857"/>
      <c r="F130" s="857"/>
      <c r="G130" s="857"/>
      <c r="H130" s="857"/>
      <c r="I130" s="857"/>
      <c r="J130" s="857"/>
      <c r="K130" s="857"/>
      <c r="L130" s="857"/>
      <c r="M130" s="857"/>
      <c r="N130" s="857"/>
      <c r="O130" s="857"/>
      <c r="P130" s="857"/>
      <c r="Q130" s="857"/>
      <c r="R130" s="857"/>
      <c r="S130" s="857"/>
      <c r="T130" s="857"/>
      <c r="U130" s="857"/>
      <c r="V130" s="857"/>
      <c r="W130" s="857"/>
      <c r="X130" s="858"/>
      <c r="Y130" s="858"/>
      <c r="Z130" s="858"/>
      <c r="AA130" s="858"/>
      <c r="AB130" s="858"/>
      <c r="AC130" s="858"/>
      <c r="AD130" s="858"/>
      <c r="AE130" s="858"/>
      <c r="AF130" s="858"/>
      <c r="AG130" s="858"/>
      <c r="AH130" s="851"/>
      <c r="AI130" s="851"/>
      <c r="AJ130" s="851"/>
      <c r="AK130" s="851"/>
      <c r="AL130" s="851"/>
      <c r="AM130" s="851"/>
      <c r="AN130" s="851"/>
      <c r="AO130" s="851"/>
      <c r="AP130" s="748"/>
      <c r="AQ130" s="748"/>
      <c r="AR130" s="748"/>
      <c r="AS130" s="748"/>
      <c r="AT130" s="748"/>
      <c r="AU130" s="748"/>
      <c r="AV130" s="748"/>
      <c r="AW130" s="748"/>
      <c r="AX130" s="748"/>
      <c r="AY130" s="748"/>
      <c r="AZ130" s="748"/>
      <c r="BA130" s="748"/>
      <c r="BB130" s="748"/>
      <c r="BC130" s="748"/>
      <c r="BD130" s="748"/>
      <c r="BE130" s="748"/>
      <c r="BF130" s="402"/>
      <c r="BH130" s="2"/>
      <c r="BI130" s="2"/>
    </row>
    <row r="131" spans="1:61" ht="12.75" customHeight="1">
      <c r="A131" s="821" t="s">
        <v>97</v>
      </c>
      <c r="B131" s="822"/>
      <c r="C131" s="823"/>
      <c r="D131" s="836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сведения'!H20,"","  *")</f>
        <v>Результаты освоения обучающимися образовательных программ по итогам мониторинга системы образования  *</v>
      </c>
      <c r="E131" s="837"/>
      <c r="F131" s="837"/>
      <c r="G131" s="837"/>
      <c r="H131" s="837"/>
      <c r="I131" s="837"/>
      <c r="J131" s="837"/>
      <c r="K131" s="837"/>
      <c r="L131" s="837"/>
      <c r="M131" s="837"/>
      <c r="N131" s="837"/>
      <c r="O131" s="837"/>
      <c r="P131" s="837"/>
      <c r="Q131" s="837"/>
      <c r="R131" s="837"/>
      <c r="S131" s="837"/>
      <c r="T131" s="837"/>
      <c r="U131" s="837"/>
      <c r="V131" s="837"/>
      <c r="W131" s="838"/>
      <c r="X131" s="858" t="s">
        <v>106</v>
      </c>
      <c r="Y131" s="858"/>
      <c r="Z131" s="858"/>
      <c r="AA131" s="858"/>
      <c r="AB131" s="858"/>
      <c r="AC131" s="858"/>
      <c r="AD131" s="858"/>
      <c r="AE131" s="858"/>
      <c r="AF131" s="858"/>
      <c r="AG131" s="858"/>
      <c r="AH131" s="839" t="s">
        <v>107</v>
      </c>
      <c r="AI131" s="839"/>
      <c r="AJ131" s="839"/>
      <c r="AK131" s="839"/>
      <c r="AL131" s="839"/>
      <c r="AM131" s="839"/>
      <c r="AN131" s="839"/>
      <c r="AO131" s="839"/>
      <c r="AP131" s="839"/>
      <c r="AQ131" s="839"/>
      <c r="AR131" s="839"/>
      <c r="AS131" s="839"/>
      <c r="AT131" s="839"/>
      <c r="AU131" s="839"/>
      <c r="AV131" s="839"/>
      <c r="AW131" s="839"/>
      <c r="AX131" s="839"/>
      <c r="AY131" s="839"/>
      <c r="AZ131" s="839"/>
      <c r="BA131" s="839"/>
      <c r="BB131" s="839"/>
      <c r="BC131" s="839"/>
      <c r="BD131" s="839"/>
      <c r="BE131" s="839"/>
      <c r="BF131" s="402"/>
      <c r="BH131" s="2"/>
      <c r="BI131" s="2"/>
    </row>
    <row r="132" spans="1:61" ht="12.75" customHeight="1">
      <c r="A132" s="824"/>
      <c r="B132" s="825"/>
      <c r="C132" s="826"/>
      <c r="D132" s="755"/>
      <c r="E132" s="756"/>
      <c r="F132" s="756"/>
      <c r="G132" s="756"/>
      <c r="H132" s="756"/>
      <c r="I132" s="756"/>
      <c r="J132" s="756"/>
      <c r="K132" s="756"/>
      <c r="L132" s="756"/>
      <c r="M132" s="756"/>
      <c r="N132" s="756"/>
      <c r="O132" s="756"/>
      <c r="P132" s="756"/>
      <c r="Q132" s="756"/>
      <c r="R132" s="756"/>
      <c r="S132" s="756"/>
      <c r="T132" s="756"/>
      <c r="U132" s="756"/>
      <c r="V132" s="756"/>
      <c r="W132" s="757"/>
      <c r="X132" s="858"/>
      <c r="Y132" s="858"/>
      <c r="Z132" s="858"/>
      <c r="AA132" s="858"/>
      <c r="AB132" s="858"/>
      <c r="AC132" s="858"/>
      <c r="AD132" s="858"/>
      <c r="AE132" s="858"/>
      <c r="AF132" s="858"/>
      <c r="AG132" s="858"/>
      <c r="AH132" s="839"/>
      <c r="AI132" s="839"/>
      <c r="AJ132" s="839"/>
      <c r="AK132" s="839"/>
      <c r="AL132" s="839"/>
      <c r="AM132" s="839"/>
      <c r="AN132" s="839"/>
      <c r="AO132" s="839"/>
      <c r="AP132" s="839"/>
      <c r="AQ132" s="839"/>
      <c r="AR132" s="839"/>
      <c r="AS132" s="839"/>
      <c r="AT132" s="839"/>
      <c r="AU132" s="839"/>
      <c r="AV132" s="839"/>
      <c r="AW132" s="839"/>
      <c r="AX132" s="839"/>
      <c r="AY132" s="839"/>
      <c r="AZ132" s="839"/>
      <c r="BA132" s="839"/>
      <c r="BB132" s="839"/>
      <c r="BC132" s="839"/>
      <c r="BD132" s="839"/>
      <c r="BE132" s="839"/>
      <c r="BF132" s="402"/>
      <c r="BH132" s="2"/>
      <c r="BI132" s="2"/>
    </row>
    <row r="133" spans="1:61" ht="12.75" customHeight="1">
      <c r="A133" s="824"/>
      <c r="B133" s="825"/>
      <c r="C133" s="826"/>
      <c r="D133" s="755"/>
      <c r="E133" s="756"/>
      <c r="F133" s="756"/>
      <c r="G133" s="756"/>
      <c r="H133" s="756"/>
      <c r="I133" s="756"/>
      <c r="J133" s="756"/>
      <c r="K133" s="756"/>
      <c r="L133" s="756"/>
      <c r="M133" s="756"/>
      <c r="N133" s="756"/>
      <c r="O133" s="756"/>
      <c r="P133" s="756"/>
      <c r="Q133" s="756"/>
      <c r="R133" s="756"/>
      <c r="S133" s="756"/>
      <c r="T133" s="756"/>
      <c r="U133" s="756"/>
      <c r="V133" s="756"/>
      <c r="W133" s="757"/>
      <c r="X133" s="858"/>
      <c r="Y133" s="858"/>
      <c r="Z133" s="858"/>
      <c r="AA133" s="858"/>
      <c r="AB133" s="858"/>
      <c r="AC133" s="858"/>
      <c r="AD133" s="858"/>
      <c r="AE133" s="858"/>
      <c r="AF133" s="858"/>
      <c r="AG133" s="858"/>
      <c r="AH133" s="842" t="s">
        <v>443</v>
      </c>
      <c r="AI133" s="843"/>
      <c r="AJ133" s="843"/>
      <c r="AK133" s="843"/>
      <c r="AL133" s="843"/>
      <c r="AM133" s="843"/>
      <c r="AN133" s="843"/>
      <c r="AO133" s="844"/>
      <c r="AP133" s="885" t="s">
        <v>543</v>
      </c>
      <c r="AQ133" s="843"/>
      <c r="AR133" s="843"/>
      <c r="AS133" s="843"/>
      <c r="AT133" s="843"/>
      <c r="AU133" s="843"/>
      <c r="AV133" s="843"/>
      <c r="AW133" s="844"/>
      <c r="AX133" s="885" t="s">
        <v>544</v>
      </c>
      <c r="AY133" s="843"/>
      <c r="AZ133" s="843"/>
      <c r="BA133" s="843"/>
      <c r="BB133" s="843"/>
      <c r="BC133" s="843"/>
      <c r="BD133" s="843"/>
      <c r="BE133" s="844"/>
      <c r="BF133" s="402"/>
      <c r="BH133" s="2"/>
      <c r="BI133" s="2"/>
    </row>
    <row r="134" spans="1:61" ht="12.75" customHeight="1">
      <c r="A134" s="824"/>
      <c r="B134" s="825"/>
      <c r="C134" s="826"/>
      <c r="D134" s="755"/>
      <c r="E134" s="756"/>
      <c r="F134" s="756"/>
      <c r="G134" s="756"/>
      <c r="H134" s="756"/>
      <c r="I134" s="756"/>
      <c r="J134" s="756"/>
      <c r="K134" s="756"/>
      <c r="L134" s="756"/>
      <c r="M134" s="756"/>
      <c r="N134" s="756"/>
      <c r="O134" s="756"/>
      <c r="P134" s="756"/>
      <c r="Q134" s="756"/>
      <c r="R134" s="756"/>
      <c r="S134" s="756"/>
      <c r="T134" s="756"/>
      <c r="U134" s="756"/>
      <c r="V134" s="756"/>
      <c r="W134" s="757"/>
      <c r="X134" s="858"/>
      <c r="Y134" s="858"/>
      <c r="Z134" s="858"/>
      <c r="AA134" s="858"/>
      <c r="AB134" s="858"/>
      <c r="AC134" s="858"/>
      <c r="AD134" s="858"/>
      <c r="AE134" s="858"/>
      <c r="AF134" s="858"/>
      <c r="AG134" s="858"/>
      <c r="AH134" s="845"/>
      <c r="AI134" s="846"/>
      <c r="AJ134" s="846"/>
      <c r="AK134" s="846"/>
      <c r="AL134" s="846"/>
      <c r="AM134" s="846"/>
      <c r="AN134" s="846"/>
      <c r="AO134" s="847"/>
      <c r="AP134" s="845"/>
      <c r="AQ134" s="846"/>
      <c r="AR134" s="846"/>
      <c r="AS134" s="846"/>
      <c r="AT134" s="846"/>
      <c r="AU134" s="846"/>
      <c r="AV134" s="846"/>
      <c r="AW134" s="847"/>
      <c r="AX134" s="845"/>
      <c r="AY134" s="846"/>
      <c r="AZ134" s="846"/>
      <c r="BA134" s="846"/>
      <c r="BB134" s="846"/>
      <c r="BC134" s="846"/>
      <c r="BD134" s="846"/>
      <c r="BE134" s="847"/>
      <c r="BF134" s="402"/>
      <c r="BH134" s="2"/>
      <c r="BI134" s="2"/>
    </row>
    <row r="135" spans="1:61" ht="15" customHeight="1">
      <c r="A135" s="824"/>
      <c r="B135" s="825"/>
      <c r="C135" s="826"/>
      <c r="D135" s="755"/>
      <c r="E135" s="756"/>
      <c r="F135" s="756"/>
      <c r="G135" s="756"/>
      <c r="H135" s="756"/>
      <c r="I135" s="756"/>
      <c r="J135" s="756"/>
      <c r="K135" s="756"/>
      <c r="L135" s="756"/>
      <c r="M135" s="756"/>
      <c r="N135" s="756"/>
      <c r="O135" s="756"/>
      <c r="P135" s="756"/>
      <c r="Q135" s="756"/>
      <c r="R135" s="756"/>
      <c r="S135" s="756"/>
      <c r="T135" s="756"/>
      <c r="U135" s="756"/>
      <c r="V135" s="756"/>
      <c r="W135" s="757"/>
      <c r="X135" s="858"/>
      <c r="Y135" s="858"/>
      <c r="Z135" s="858"/>
      <c r="AA135" s="858"/>
      <c r="AB135" s="858"/>
      <c r="AC135" s="858"/>
      <c r="AD135" s="858"/>
      <c r="AE135" s="858"/>
      <c r="AF135" s="858"/>
      <c r="AG135" s="858"/>
      <c r="AH135" s="848"/>
      <c r="AI135" s="849"/>
      <c r="AJ135" s="849"/>
      <c r="AK135" s="849"/>
      <c r="AL135" s="849"/>
      <c r="AM135" s="849"/>
      <c r="AN135" s="849"/>
      <c r="AO135" s="850"/>
      <c r="AP135" s="848"/>
      <c r="AQ135" s="849"/>
      <c r="AR135" s="849"/>
      <c r="AS135" s="849"/>
      <c r="AT135" s="849"/>
      <c r="AU135" s="849"/>
      <c r="AV135" s="849"/>
      <c r="AW135" s="850"/>
      <c r="AX135" s="848"/>
      <c r="AY135" s="849"/>
      <c r="AZ135" s="849"/>
      <c r="BA135" s="849"/>
      <c r="BB135" s="849"/>
      <c r="BC135" s="849"/>
      <c r="BD135" s="849"/>
      <c r="BE135" s="850"/>
      <c r="BF135" s="402"/>
      <c r="BH135" s="12" t="s">
        <v>63</v>
      </c>
      <c r="BI135" s="223" t="s">
        <v>62</v>
      </c>
    </row>
    <row r="136" spans="1:61" ht="12.75" customHeight="1">
      <c r="A136" s="824"/>
      <c r="B136" s="825"/>
      <c r="C136" s="826"/>
      <c r="D136" s="801" t="s">
        <v>584</v>
      </c>
      <c r="E136" s="802"/>
      <c r="F136" s="802"/>
      <c r="G136" s="802"/>
      <c r="H136" s="802"/>
      <c r="I136" s="802"/>
      <c r="J136" s="802"/>
      <c r="K136" s="802"/>
      <c r="L136" s="802"/>
      <c r="M136" s="802"/>
      <c r="N136" s="802"/>
      <c r="O136" s="802"/>
      <c r="P136" s="802"/>
      <c r="Q136" s="802"/>
      <c r="R136" s="802"/>
      <c r="S136" s="802"/>
      <c r="T136" s="802"/>
      <c r="U136" s="802"/>
      <c r="V136" s="802"/>
      <c r="W136" s="803"/>
      <c r="X136" s="858"/>
      <c r="Y136" s="858"/>
      <c r="Z136" s="858"/>
      <c r="AA136" s="858"/>
      <c r="AB136" s="858"/>
      <c r="AC136" s="858"/>
      <c r="AD136" s="858"/>
      <c r="AE136" s="858"/>
      <c r="AF136" s="858"/>
      <c r="AG136" s="858"/>
      <c r="AH136" s="851" t="str">
        <f>IF(AND(AP136="",AX136=""),IF(FIO="","",0),"")</f>
        <v/>
      </c>
      <c r="AI136" s="851"/>
      <c r="AJ136" s="851"/>
      <c r="AK136" s="851"/>
      <c r="AL136" s="851"/>
      <c r="AM136" s="851"/>
      <c r="AN136" s="851"/>
      <c r="AO136" s="851"/>
      <c r="AP136" s="748"/>
      <c r="AQ136" s="748"/>
      <c r="AR136" s="748"/>
      <c r="AS136" s="748"/>
      <c r="AT136" s="748"/>
      <c r="AU136" s="748"/>
      <c r="AV136" s="748"/>
      <c r="AW136" s="748"/>
      <c r="AX136" s="748"/>
      <c r="AY136" s="748"/>
      <c r="AZ136" s="748"/>
      <c r="BA136" s="748"/>
      <c r="BB136" s="748"/>
      <c r="BC136" s="748"/>
      <c r="BD136" s="748"/>
      <c r="BE136" s="748"/>
      <c r="BF136" s="402"/>
      <c r="BG136" s="24">
        <f>MAX(AH136:BE137)</f>
        <v>0</v>
      </c>
      <c r="BH136" s="224">
        <v>100</v>
      </c>
      <c r="BI136" s="224"/>
    </row>
    <row r="137" spans="1:61" ht="12.75" customHeight="1">
      <c r="A137" s="827"/>
      <c r="B137" s="828"/>
      <c r="C137" s="829"/>
      <c r="D137" s="804"/>
      <c r="E137" s="805"/>
      <c r="F137" s="805"/>
      <c r="G137" s="805"/>
      <c r="H137" s="805"/>
      <c r="I137" s="805"/>
      <c r="J137" s="805"/>
      <c r="K137" s="805"/>
      <c r="L137" s="805"/>
      <c r="M137" s="805"/>
      <c r="N137" s="805"/>
      <c r="O137" s="805"/>
      <c r="P137" s="805"/>
      <c r="Q137" s="805"/>
      <c r="R137" s="805"/>
      <c r="S137" s="805"/>
      <c r="T137" s="805"/>
      <c r="U137" s="805"/>
      <c r="V137" s="805"/>
      <c r="W137" s="806"/>
      <c r="X137" s="858"/>
      <c r="Y137" s="858"/>
      <c r="Z137" s="858"/>
      <c r="AA137" s="858"/>
      <c r="AB137" s="858"/>
      <c r="AC137" s="858"/>
      <c r="AD137" s="858"/>
      <c r="AE137" s="858"/>
      <c r="AF137" s="858"/>
      <c r="AG137" s="858"/>
      <c r="AH137" s="851"/>
      <c r="AI137" s="851"/>
      <c r="AJ137" s="851"/>
      <c r="AK137" s="851"/>
      <c r="AL137" s="851"/>
      <c r="AM137" s="851"/>
      <c r="AN137" s="851"/>
      <c r="AO137" s="851"/>
      <c r="AP137" s="748"/>
      <c r="AQ137" s="748"/>
      <c r="AR137" s="748"/>
      <c r="AS137" s="748"/>
      <c r="AT137" s="748"/>
      <c r="AU137" s="748"/>
      <c r="AV137" s="748"/>
      <c r="AW137" s="748"/>
      <c r="AX137" s="748"/>
      <c r="AY137" s="748"/>
      <c r="AZ137" s="748"/>
      <c r="BA137" s="748"/>
      <c r="BB137" s="748"/>
      <c r="BC137" s="748"/>
      <c r="BD137" s="748"/>
      <c r="BE137" s="748"/>
      <c r="BF137" s="402"/>
      <c r="BH137" s="2"/>
      <c r="BI137" s="2"/>
    </row>
    <row r="138" spans="1:61" ht="12.75" customHeight="1">
      <c r="A138" s="821" t="s">
        <v>98</v>
      </c>
      <c r="B138" s="822"/>
      <c r="C138" s="823"/>
      <c r="D138" s="836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сведения'!H20,"","  *")</f>
        <v>Динамика результатов освоения обучающимися образовательных программ по итогам мониторинга системы образования  *</v>
      </c>
      <c r="E138" s="837"/>
      <c r="F138" s="837"/>
      <c r="G138" s="837"/>
      <c r="H138" s="837"/>
      <c r="I138" s="837"/>
      <c r="J138" s="837"/>
      <c r="K138" s="837"/>
      <c r="L138" s="837"/>
      <c r="M138" s="837"/>
      <c r="N138" s="837"/>
      <c r="O138" s="837"/>
      <c r="P138" s="837"/>
      <c r="Q138" s="837"/>
      <c r="R138" s="837"/>
      <c r="S138" s="837"/>
      <c r="T138" s="837"/>
      <c r="U138" s="837"/>
      <c r="V138" s="837"/>
      <c r="W138" s="838"/>
      <c r="X138" s="858" t="s">
        <v>95</v>
      </c>
      <c r="Y138" s="858"/>
      <c r="Z138" s="858"/>
      <c r="AA138" s="858"/>
      <c r="AB138" s="858"/>
      <c r="AC138" s="858"/>
      <c r="AD138" s="858"/>
      <c r="AE138" s="858"/>
      <c r="AF138" s="858"/>
      <c r="AG138" s="858"/>
      <c r="AH138" s="794" t="s">
        <v>96</v>
      </c>
      <c r="AI138" s="789"/>
      <c r="AJ138" s="789"/>
      <c r="AK138" s="789"/>
      <c r="AL138" s="789"/>
      <c r="AM138" s="789"/>
      <c r="AN138" s="789"/>
      <c r="AO138" s="795"/>
      <c r="AP138" s="818" t="s">
        <v>33</v>
      </c>
      <c r="AQ138" s="898"/>
      <c r="AR138" s="898"/>
      <c r="AS138" s="898"/>
      <c r="AT138" s="898"/>
      <c r="AU138" s="898"/>
      <c r="AV138" s="898"/>
      <c r="AW138" s="899"/>
      <c r="AX138" s="818" t="s">
        <v>93</v>
      </c>
      <c r="AY138" s="898"/>
      <c r="AZ138" s="898"/>
      <c r="BA138" s="898"/>
      <c r="BB138" s="898"/>
      <c r="BC138" s="898"/>
      <c r="BD138" s="898"/>
      <c r="BE138" s="899"/>
      <c r="BF138" s="402"/>
      <c r="BH138" s="2"/>
      <c r="BI138" s="2"/>
    </row>
    <row r="139" spans="1:61" ht="12.75" customHeight="1">
      <c r="A139" s="824"/>
      <c r="B139" s="825"/>
      <c r="C139" s="826"/>
      <c r="D139" s="755"/>
      <c r="E139" s="756"/>
      <c r="F139" s="756"/>
      <c r="G139" s="756"/>
      <c r="H139" s="756"/>
      <c r="I139" s="756"/>
      <c r="J139" s="756"/>
      <c r="K139" s="756"/>
      <c r="L139" s="756"/>
      <c r="M139" s="756"/>
      <c r="N139" s="756"/>
      <c r="O139" s="756"/>
      <c r="P139" s="756"/>
      <c r="Q139" s="756"/>
      <c r="R139" s="756"/>
      <c r="S139" s="756"/>
      <c r="T139" s="756"/>
      <c r="U139" s="756"/>
      <c r="V139" s="756"/>
      <c r="W139" s="757"/>
      <c r="X139" s="858"/>
      <c r="Y139" s="858"/>
      <c r="Z139" s="858"/>
      <c r="AA139" s="858"/>
      <c r="AB139" s="858"/>
      <c r="AC139" s="858"/>
      <c r="AD139" s="858"/>
      <c r="AE139" s="858"/>
      <c r="AF139" s="858"/>
      <c r="AG139" s="858"/>
      <c r="AH139" s="796"/>
      <c r="AI139" s="790"/>
      <c r="AJ139" s="790"/>
      <c r="AK139" s="790"/>
      <c r="AL139" s="790"/>
      <c r="AM139" s="790"/>
      <c r="AN139" s="790"/>
      <c r="AO139" s="797"/>
      <c r="AP139" s="900"/>
      <c r="AQ139" s="671"/>
      <c r="AR139" s="671"/>
      <c r="AS139" s="671"/>
      <c r="AT139" s="671"/>
      <c r="AU139" s="671"/>
      <c r="AV139" s="671"/>
      <c r="AW139" s="902"/>
      <c r="AX139" s="900"/>
      <c r="AY139" s="671"/>
      <c r="AZ139" s="671"/>
      <c r="BA139" s="671"/>
      <c r="BB139" s="671"/>
      <c r="BC139" s="671"/>
      <c r="BD139" s="671"/>
      <c r="BE139" s="902"/>
      <c r="BF139" s="402"/>
      <c r="BH139" s="2"/>
      <c r="BI139" s="2"/>
    </row>
    <row r="140" spans="1:61" ht="12.75" customHeight="1">
      <c r="A140" s="824"/>
      <c r="B140" s="825"/>
      <c r="C140" s="826"/>
      <c r="D140" s="755"/>
      <c r="E140" s="756"/>
      <c r="F140" s="756"/>
      <c r="G140" s="756"/>
      <c r="H140" s="756"/>
      <c r="I140" s="756"/>
      <c r="J140" s="756"/>
      <c r="K140" s="756"/>
      <c r="L140" s="756"/>
      <c r="M140" s="756"/>
      <c r="N140" s="756"/>
      <c r="O140" s="756"/>
      <c r="P140" s="756"/>
      <c r="Q140" s="756"/>
      <c r="R140" s="756"/>
      <c r="S140" s="756"/>
      <c r="T140" s="756"/>
      <c r="U140" s="756"/>
      <c r="V140" s="756"/>
      <c r="W140" s="757"/>
      <c r="X140" s="858"/>
      <c r="Y140" s="858"/>
      <c r="Z140" s="858"/>
      <c r="AA140" s="858"/>
      <c r="AB140" s="858"/>
      <c r="AC140" s="858"/>
      <c r="AD140" s="858"/>
      <c r="AE140" s="858"/>
      <c r="AF140" s="858"/>
      <c r="AG140" s="858"/>
      <c r="AH140" s="796"/>
      <c r="AI140" s="790"/>
      <c r="AJ140" s="790"/>
      <c r="AK140" s="790"/>
      <c r="AL140" s="790"/>
      <c r="AM140" s="790"/>
      <c r="AN140" s="790"/>
      <c r="AO140" s="797"/>
      <c r="AP140" s="900"/>
      <c r="AQ140" s="671"/>
      <c r="AR140" s="671"/>
      <c r="AS140" s="671"/>
      <c r="AT140" s="671"/>
      <c r="AU140" s="671"/>
      <c r="AV140" s="671"/>
      <c r="AW140" s="902"/>
      <c r="AX140" s="900"/>
      <c r="AY140" s="671"/>
      <c r="AZ140" s="671"/>
      <c r="BA140" s="671"/>
      <c r="BB140" s="671"/>
      <c r="BC140" s="671"/>
      <c r="BD140" s="671"/>
      <c r="BE140" s="902"/>
      <c r="BF140" s="402"/>
      <c r="BH140" s="2"/>
      <c r="BI140" s="2"/>
    </row>
    <row r="141" spans="1:61" ht="12" customHeight="1">
      <c r="A141" s="824"/>
      <c r="B141" s="825"/>
      <c r="C141" s="826"/>
      <c r="D141" s="755"/>
      <c r="E141" s="756"/>
      <c r="F141" s="756"/>
      <c r="G141" s="756"/>
      <c r="H141" s="756"/>
      <c r="I141" s="756"/>
      <c r="J141" s="756"/>
      <c r="K141" s="756"/>
      <c r="L141" s="756"/>
      <c r="M141" s="756"/>
      <c r="N141" s="756"/>
      <c r="O141" s="756"/>
      <c r="P141" s="756"/>
      <c r="Q141" s="756"/>
      <c r="R141" s="756"/>
      <c r="S141" s="756"/>
      <c r="T141" s="756"/>
      <c r="U141" s="756"/>
      <c r="V141" s="756"/>
      <c r="W141" s="757"/>
      <c r="X141" s="858"/>
      <c r="Y141" s="858"/>
      <c r="Z141" s="858"/>
      <c r="AA141" s="858"/>
      <c r="AB141" s="858"/>
      <c r="AC141" s="858"/>
      <c r="AD141" s="858"/>
      <c r="AE141" s="858"/>
      <c r="AF141" s="858"/>
      <c r="AG141" s="858"/>
      <c r="AH141" s="796"/>
      <c r="AI141" s="790"/>
      <c r="AJ141" s="790"/>
      <c r="AK141" s="790"/>
      <c r="AL141" s="790"/>
      <c r="AM141" s="790"/>
      <c r="AN141" s="790"/>
      <c r="AO141" s="797"/>
      <c r="AP141" s="909" t="s">
        <v>34</v>
      </c>
      <c r="AQ141" s="913"/>
      <c r="AR141" s="913"/>
      <c r="AS141" s="913"/>
      <c r="AT141" s="913"/>
      <c r="AU141" s="913"/>
      <c r="AV141" s="913"/>
      <c r="AW141" s="914"/>
      <c r="AX141" s="903" t="s">
        <v>523</v>
      </c>
      <c r="AY141" s="924"/>
      <c r="AZ141" s="924"/>
      <c r="BA141" s="924"/>
      <c r="BB141" s="924"/>
      <c r="BC141" s="924"/>
      <c r="BD141" s="924"/>
      <c r="BE141" s="925"/>
      <c r="BF141" s="402"/>
      <c r="BH141" s="2"/>
      <c r="BI141" s="2"/>
    </row>
    <row r="142" spans="1:61" ht="12" customHeight="1">
      <c r="A142" s="824"/>
      <c r="B142" s="825"/>
      <c r="C142" s="826"/>
      <c r="D142" s="755"/>
      <c r="E142" s="756"/>
      <c r="F142" s="756"/>
      <c r="G142" s="756"/>
      <c r="H142" s="756"/>
      <c r="I142" s="756"/>
      <c r="J142" s="756"/>
      <c r="K142" s="756"/>
      <c r="L142" s="756"/>
      <c r="M142" s="756"/>
      <c r="N142" s="756"/>
      <c r="O142" s="756"/>
      <c r="P142" s="756"/>
      <c r="Q142" s="756"/>
      <c r="R142" s="756"/>
      <c r="S142" s="756"/>
      <c r="T142" s="756"/>
      <c r="U142" s="756"/>
      <c r="V142" s="756"/>
      <c r="W142" s="757"/>
      <c r="X142" s="858"/>
      <c r="Y142" s="858"/>
      <c r="Z142" s="858"/>
      <c r="AA142" s="858"/>
      <c r="AB142" s="858"/>
      <c r="AC142" s="858"/>
      <c r="AD142" s="858"/>
      <c r="AE142" s="858"/>
      <c r="AF142" s="858"/>
      <c r="AG142" s="858"/>
      <c r="AH142" s="796"/>
      <c r="AI142" s="790"/>
      <c r="AJ142" s="790"/>
      <c r="AK142" s="790"/>
      <c r="AL142" s="790"/>
      <c r="AM142" s="790"/>
      <c r="AN142" s="790"/>
      <c r="AO142" s="797"/>
      <c r="AP142" s="909"/>
      <c r="AQ142" s="913"/>
      <c r="AR142" s="913"/>
      <c r="AS142" s="913"/>
      <c r="AT142" s="913"/>
      <c r="AU142" s="913"/>
      <c r="AV142" s="913"/>
      <c r="AW142" s="914"/>
      <c r="AX142" s="903"/>
      <c r="AY142" s="924"/>
      <c r="AZ142" s="924"/>
      <c r="BA142" s="924"/>
      <c r="BB142" s="924"/>
      <c r="BC142" s="924"/>
      <c r="BD142" s="924"/>
      <c r="BE142" s="925"/>
      <c r="BF142" s="402"/>
      <c r="BH142" s="2"/>
      <c r="BI142" s="2"/>
    </row>
    <row r="143" spans="1:61" ht="27" customHeight="1">
      <c r="A143" s="824"/>
      <c r="B143" s="825"/>
      <c r="C143" s="826"/>
      <c r="D143" s="801" t="s">
        <v>584</v>
      </c>
      <c r="E143" s="802"/>
      <c r="F143" s="802"/>
      <c r="G143" s="802"/>
      <c r="H143" s="802"/>
      <c r="I143" s="802"/>
      <c r="J143" s="802"/>
      <c r="K143" s="802"/>
      <c r="L143" s="802"/>
      <c r="M143" s="802"/>
      <c r="N143" s="802"/>
      <c r="O143" s="802"/>
      <c r="P143" s="802"/>
      <c r="Q143" s="802"/>
      <c r="R143" s="802"/>
      <c r="S143" s="802"/>
      <c r="T143" s="802"/>
      <c r="U143" s="802"/>
      <c r="V143" s="802"/>
      <c r="W143" s="803"/>
      <c r="X143" s="858"/>
      <c r="Y143" s="858"/>
      <c r="Z143" s="858"/>
      <c r="AA143" s="858"/>
      <c r="AB143" s="858"/>
      <c r="AC143" s="858"/>
      <c r="AD143" s="858"/>
      <c r="AE143" s="858"/>
      <c r="AF143" s="858"/>
      <c r="AG143" s="858"/>
      <c r="AH143" s="798"/>
      <c r="AI143" s="799"/>
      <c r="AJ143" s="799"/>
      <c r="AK143" s="799"/>
      <c r="AL143" s="799"/>
      <c r="AM143" s="799"/>
      <c r="AN143" s="799"/>
      <c r="AO143" s="800"/>
      <c r="AP143" s="915"/>
      <c r="AQ143" s="916"/>
      <c r="AR143" s="916"/>
      <c r="AS143" s="916"/>
      <c r="AT143" s="916"/>
      <c r="AU143" s="916"/>
      <c r="AV143" s="916"/>
      <c r="AW143" s="917"/>
      <c r="AX143" s="926"/>
      <c r="AY143" s="927"/>
      <c r="AZ143" s="927"/>
      <c r="BA143" s="927"/>
      <c r="BB143" s="927"/>
      <c r="BC143" s="927"/>
      <c r="BD143" s="927"/>
      <c r="BE143" s="928"/>
      <c r="BF143" s="402"/>
      <c r="BH143" s="12" t="s">
        <v>63</v>
      </c>
      <c r="BI143" s="223" t="s">
        <v>62</v>
      </c>
    </row>
    <row r="144" spans="1:61" ht="12.75" customHeight="1">
      <c r="A144" s="824"/>
      <c r="B144" s="825"/>
      <c r="C144" s="826"/>
      <c r="D144" s="801"/>
      <c r="E144" s="802"/>
      <c r="F144" s="802"/>
      <c r="G144" s="802"/>
      <c r="H144" s="802"/>
      <c r="I144" s="802"/>
      <c r="J144" s="802"/>
      <c r="K144" s="802"/>
      <c r="L144" s="802"/>
      <c r="M144" s="802"/>
      <c r="N144" s="802"/>
      <c r="O144" s="802"/>
      <c r="P144" s="802"/>
      <c r="Q144" s="802"/>
      <c r="R144" s="802"/>
      <c r="S144" s="802"/>
      <c r="T144" s="802"/>
      <c r="U144" s="802"/>
      <c r="V144" s="802"/>
      <c r="W144" s="803"/>
      <c r="X144" s="858"/>
      <c r="Y144" s="858"/>
      <c r="Z144" s="858"/>
      <c r="AA144" s="858"/>
      <c r="AB144" s="858"/>
      <c r="AC144" s="858"/>
      <c r="AD144" s="858"/>
      <c r="AE144" s="858"/>
      <c r="AF144" s="858"/>
      <c r="AG144" s="858"/>
      <c r="AH144" s="851" t="str">
        <f>IF(AND(AP144="",AX144=""),IF(FIO="","",0),"")</f>
        <v/>
      </c>
      <c r="AI144" s="851"/>
      <c r="AJ144" s="851"/>
      <c r="AK144" s="851"/>
      <c r="AL144" s="851"/>
      <c r="AM144" s="851"/>
      <c r="AN144" s="851"/>
      <c r="AO144" s="851"/>
      <c r="AP144" s="748"/>
      <c r="AQ144" s="748"/>
      <c r="AR144" s="748"/>
      <c r="AS144" s="748"/>
      <c r="AT144" s="748"/>
      <c r="AU144" s="748"/>
      <c r="AV144" s="748"/>
      <c r="AW144" s="748"/>
      <c r="AX144" s="748"/>
      <c r="AY144" s="748"/>
      <c r="AZ144" s="748"/>
      <c r="BA144" s="748"/>
      <c r="BB144" s="748"/>
      <c r="BC144" s="748"/>
      <c r="BD144" s="748"/>
      <c r="BE144" s="748"/>
      <c r="BF144" s="402"/>
      <c r="BG144" s="24">
        <f>MAX(AH144:BE145)</f>
        <v>0</v>
      </c>
      <c r="BH144" s="224">
        <v>120</v>
      </c>
      <c r="BI144" s="224"/>
    </row>
    <row r="145" spans="1:61" ht="12.75" customHeight="1">
      <c r="A145" s="827"/>
      <c r="B145" s="828"/>
      <c r="C145" s="829"/>
      <c r="D145" s="804"/>
      <c r="E145" s="805"/>
      <c r="F145" s="805"/>
      <c r="G145" s="805"/>
      <c r="H145" s="805"/>
      <c r="I145" s="805"/>
      <c r="J145" s="805"/>
      <c r="K145" s="805"/>
      <c r="L145" s="805"/>
      <c r="M145" s="805"/>
      <c r="N145" s="805"/>
      <c r="O145" s="805"/>
      <c r="P145" s="805"/>
      <c r="Q145" s="805"/>
      <c r="R145" s="805"/>
      <c r="S145" s="805"/>
      <c r="T145" s="805"/>
      <c r="U145" s="805"/>
      <c r="V145" s="805"/>
      <c r="W145" s="806"/>
      <c r="X145" s="858"/>
      <c r="Y145" s="858"/>
      <c r="Z145" s="858"/>
      <c r="AA145" s="858"/>
      <c r="AB145" s="858"/>
      <c r="AC145" s="858"/>
      <c r="AD145" s="858"/>
      <c r="AE145" s="858"/>
      <c r="AF145" s="858"/>
      <c r="AG145" s="858"/>
      <c r="AH145" s="851"/>
      <c r="AI145" s="851"/>
      <c r="AJ145" s="851"/>
      <c r="AK145" s="851"/>
      <c r="AL145" s="851"/>
      <c r="AM145" s="851"/>
      <c r="AN145" s="851"/>
      <c r="AO145" s="851"/>
      <c r="AP145" s="748"/>
      <c r="AQ145" s="748"/>
      <c r="AR145" s="748"/>
      <c r="AS145" s="748"/>
      <c r="AT145" s="748"/>
      <c r="AU145" s="748"/>
      <c r="AV145" s="748"/>
      <c r="AW145" s="748"/>
      <c r="AX145" s="748"/>
      <c r="AY145" s="748"/>
      <c r="AZ145" s="748"/>
      <c r="BA145" s="748"/>
      <c r="BB145" s="748"/>
      <c r="BC145" s="748"/>
      <c r="BD145" s="748"/>
      <c r="BE145" s="748"/>
      <c r="BF145" s="402"/>
      <c r="BH145" s="2"/>
      <c r="BI145" s="2"/>
    </row>
    <row r="146" spans="1:61" ht="12.6" hidden="1" customHeight="1">
      <c r="A146" s="391"/>
      <c r="B146" s="391"/>
      <c r="C146" s="391"/>
      <c r="D146" s="395"/>
      <c r="E146" s="395"/>
      <c r="F146" s="395"/>
      <c r="G146" s="395"/>
      <c r="H146" s="395"/>
      <c r="I146" s="395"/>
      <c r="J146" s="395"/>
      <c r="K146" s="395"/>
      <c r="L146" s="395"/>
      <c r="M146" s="395"/>
      <c r="N146" s="395"/>
      <c r="O146" s="395"/>
      <c r="P146" s="395"/>
      <c r="Q146" s="395"/>
      <c r="R146" s="395"/>
      <c r="S146" s="395"/>
      <c r="T146" s="395"/>
      <c r="U146" s="395"/>
      <c r="V146" s="395"/>
      <c r="W146" s="395"/>
      <c r="X146" s="396"/>
      <c r="Y146" s="396"/>
      <c r="Z146" s="396"/>
      <c r="AA146" s="396"/>
      <c r="AB146" s="396"/>
      <c r="AC146" s="396"/>
      <c r="AD146" s="396"/>
      <c r="AE146" s="396"/>
      <c r="AF146" s="396"/>
      <c r="AG146" s="396"/>
      <c r="AH146" s="393"/>
      <c r="AI146" s="393"/>
      <c r="AJ146" s="393"/>
      <c r="AK146" s="393"/>
      <c r="AL146" s="393"/>
      <c r="AM146" s="393"/>
      <c r="AN146" s="393"/>
      <c r="AO146" s="393"/>
      <c r="AP146" s="392"/>
      <c r="AQ146" s="392"/>
      <c r="AR146" s="392"/>
      <c r="AS146" s="392"/>
      <c r="AT146" s="392"/>
      <c r="AU146" s="392"/>
      <c r="AV146" s="392"/>
      <c r="AW146" s="392"/>
      <c r="AX146" s="392"/>
      <c r="AY146" s="392"/>
      <c r="AZ146" s="392"/>
      <c r="BA146" s="392"/>
      <c r="BB146" s="392"/>
      <c r="BC146" s="392"/>
      <c r="BD146" s="392"/>
      <c r="BE146" s="392"/>
      <c r="BF146" s="402"/>
      <c r="BH146" s="2"/>
      <c r="BI146" s="2"/>
    </row>
    <row r="147" spans="1:61" ht="12.75" hidden="1" customHeight="1">
      <c r="A147" s="720" t="s">
        <v>344</v>
      </c>
      <c r="B147" s="721"/>
      <c r="C147" s="722"/>
      <c r="D147" s="730" t="s">
        <v>315</v>
      </c>
      <c r="E147" s="731"/>
      <c r="F147" s="731"/>
      <c r="G147" s="731"/>
      <c r="H147" s="731"/>
      <c r="I147" s="731"/>
      <c r="J147" s="731"/>
      <c r="K147" s="731"/>
      <c r="L147" s="731"/>
      <c r="M147" s="731"/>
      <c r="N147" s="731"/>
      <c r="O147" s="731"/>
      <c r="P147" s="731"/>
      <c r="Q147" s="731"/>
      <c r="R147" s="731"/>
      <c r="S147" s="731"/>
      <c r="T147" s="731"/>
      <c r="U147" s="731"/>
      <c r="V147" s="731"/>
      <c r="W147" s="731"/>
      <c r="X147" s="920" t="s">
        <v>327</v>
      </c>
      <c r="Y147" s="920"/>
      <c r="Z147" s="920"/>
      <c r="AA147" s="920"/>
      <c r="AB147" s="920"/>
      <c r="AC147" s="920"/>
      <c r="AD147" s="920"/>
      <c r="AE147" s="920"/>
      <c r="AF147" s="920"/>
      <c r="AG147" s="920"/>
      <c r="AH147" s="921" t="s">
        <v>482</v>
      </c>
      <c r="AI147" s="922"/>
      <c r="AJ147" s="922"/>
      <c r="AK147" s="922"/>
      <c r="AL147" s="922"/>
      <c r="AM147" s="922"/>
      <c r="AN147" s="922"/>
      <c r="AO147" s="922"/>
      <c r="AP147" s="922"/>
      <c r="AQ147" s="922"/>
      <c r="AR147" s="922"/>
      <c r="AS147" s="922"/>
      <c r="AT147" s="922"/>
      <c r="AU147" s="922"/>
      <c r="AV147" s="922"/>
      <c r="AW147" s="922"/>
      <c r="AX147" s="922"/>
      <c r="AY147" s="922"/>
      <c r="AZ147" s="922"/>
      <c r="BA147" s="922"/>
      <c r="BB147" s="922"/>
      <c r="BC147" s="922"/>
      <c r="BD147" s="922"/>
      <c r="BE147" s="923"/>
      <c r="BF147" s="402"/>
      <c r="BH147" s="2"/>
      <c r="BI147" s="2"/>
    </row>
    <row r="148" spans="1:61" ht="12.75" hidden="1" customHeight="1">
      <c r="A148" s="720"/>
      <c r="B148" s="721"/>
      <c r="C148" s="722"/>
      <c r="D148" s="730"/>
      <c r="E148" s="731"/>
      <c r="F148" s="731"/>
      <c r="G148" s="731"/>
      <c r="H148" s="731"/>
      <c r="I148" s="731"/>
      <c r="J148" s="731"/>
      <c r="K148" s="731"/>
      <c r="L148" s="731"/>
      <c r="M148" s="731"/>
      <c r="N148" s="731"/>
      <c r="O148" s="731"/>
      <c r="P148" s="731"/>
      <c r="Q148" s="731"/>
      <c r="R148" s="731"/>
      <c r="S148" s="731"/>
      <c r="T148" s="731"/>
      <c r="U148" s="731"/>
      <c r="V148" s="731"/>
      <c r="W148" s="731"/>
      <c r="X148" s="871"/>
      <c r="Y148" s="871"/>
      <c r="Z148" s="871"/>
      <c r="AA148" s="871"/>
      <c r="AB148" s="871"/>
      <c r="AC148" s="871"/>
      <c r="AD148" s="871"/>
      <c r="AE148" s="871"/>
      <c r="AF148" s="871"/>
      <c r="AG148" s="871"/>
      <c r="AH148" s="739" t="s">
        <v>467</v>
      </c>
      <c r="AI148" s="740"/>
      <c r="AJ148" s="740"/>
      <c r="AK148" s="740"/>
      <c r="AL148" s="740"/>
      <c r="AM148" s="740"/>
      <c r="AN148" s="740"/>
      <c r="AO148" s="740"/>
      <c r="AP148" s="740"/>
      <c r="AQ148" s="740"/>
      <c r="AR148" s="740"/>
      <c r="AS148" s="740"/>
      <c r="AT148" s="740"/>
      <c r="AU148" s="740"/>
      <c r="AV148" s="740"/>
      <c r="AW148" s="740"/>
      <c r="AX148" s="740"/>
      <c r="AY148" s="740"/>
      <c r="AZ148" s="740"/>
      <c r="BA148" s="740"/>
      <c r="BB148" s="740"/>
      <c r="BC148" s="740"/>
      <c r="BD148" s="740"/>
      <c r="BE148" s="741"/>
      <c r="BF148" s="402"/>
      <c r="BH148" s="2"/>
      <c r="BI148" s="2"/>
    </row>
    <row r="149" spans="1:61" ht="12.75" hidden="1" customHeight="1">
      <c r="A149" s="723"/>
      <c r="B149" s="724"/>
      <c r="C149" s="725"/>
      <c r="D149" s="733"/>
      <c r="E149" s="734"/>
      <c r="F149" s="734"/>
      <c r="G149" s="734"/>
      <c r="H149" s="734"/>
      <c r="I149" s="734"/>
      <c r="J149" s="734"/>
      <c r="K149" s="734"/>
      <c r="L149" s="734"/>
      <c r="M149" s="734"/>
      <c r="N149" s="734"/>
      <c r="O149" s="734"/>
      <c r="P149" s="734"/>
      <c r="Q149" s="734"/>
      <c r="R149" s="734"/>
      <c r="S149" s="734"/>
      <c r="T149" s="734"/>
      <c r="U149" s="734"/>
      <c r="V149" s="734"/>
      <c r="W149" s="734"/>
      <c r="X149" s="871"/>
      <c r="Y149" s="871"/>
      <c r="Z149" s="871"/>
      <c r="AA149" s="871"/>
      <c r="AB149" s="871"/>
      <c r="AC149" s="871"/>
      <c r="AD149" s="871"/>
      <c r="AE149" s="871"/>
      <c r="AF149" s="871"/>
      <c r="AG149" s="871"/>
      <c r="AH149" s="742">
        <v>0</v>
      </c>
      <c r="AI149" s="743"/>
      <c r="AJ149" s="743"/>
      <c r="AK149" s="743"/>
      <c r="AL149" s="743"/>
      <c r="AM149" s="743"/>
      <c r="AN149" s="743"/>
      <c r="AO149" s="744"/>
      <c r="AP149" s="886">
        <v>50</v>
      </c>
      <c r="AQ149" s="887"/>
      <c r="AR149" s="887"/>
      <c r="AS149" s="887"/>
      <c r="AT149" s="887"/>
      <c r="AU149" s="887"/>
      <c r="AV149" s="887"/>
      <c r="AW149" s="888"/>
      <c r="AX149" s="742">
        <v>100</v>
      </c>
      <c r="AY149" s="743"/>
      <c r="AZ149" s="743"/>
      <c r="BA149" s="743"/>
      <c r="BB149" s="743"/>
      <c r="BC149" s="743"/>
      <c r="BD149" s="743"/>
      <c r="BE149" s="744"/>
      <c r="BF149" s="402"/>
      <c r="BH149" s="2"/>
      <c r="BI149" s="2"/>
    </row>
    <row r="150" spans="1:61" ht="12.75" hidden="1" customHeight="1">
      <c r="A150" s="918" t="s">
        <v>99</v>
      </c>
      <c r="B150" s="918"/>
      <c r="C150" s="918"/>
      <c r="D150" s="836" t="str">
        <f>BH150</f>
        <v>Результаты итоговой аттестации в форме ЕГЭ  *</v>
      </c>
      <c r="E150" s="837"/>
      <c r="F150" s="837"/>
      <c r="G150" s="837"/>
      <c r="H150" s="837"/>
      <c r="I150" s="837"/>
      <c r="J150" s="837"/>
      <c r="K150" s="837"/>
      <c r="L150" s="837"/>
      <c r="M150" s="837"/>
      <c r="N150" s="837"/>
      <c r="O150" s="837"/>
      <c r="P150" s="837"/>
      <c r="Q150" s="837"/>
      <c r="R150" s="837"/>
      <c r="S150" s="837"/>
      <c r="T150" s="837"/>
      <c r="U150" s="837"/>
      <c r="V150" s="837"/>
      <c r="W150" s="838"/>
      <c r="X150" s="858" t="s">
        <v>101</v>
      </c>
      <c r="Y150" s="858"/>
      <c r="Z150" s="858"/>
      <c r="AA150" s="858"/>
      <c r="AB150" s="858"/>
      <c r="AC150" s="858"/>
      <c r="AD150" s="858"/>
      <c r="AE150" s="858"/>
      <c r="AF150" s="858"/>
      <c r="AG150" s="858"/>
      <c r="AH150" s="919" t="s">
        <v>103</v>
      </c>
      <c r="AI150" s="919"/>
      <c r="AJ150" s="919"/>
      <c r="AK150" s="919"/>
      <c r="AL150" s="919"/>
      <c r="AM150" s="919"/>
      <c r="AN150" s="919"/>
      <c r="AO150" s="919"/>
      <c r="AP150" s="919" t="s">
        <v>104</v>
      </c>
      <c r="AQ150" s="919"/>
      <c r="AR150" s="919"/>
      <c r="AS150" s="919"/>
      <c r="AT150" s="919"/>
      <c r="AU150" s="919"/>
      <c r="AV150" s="919"/>
      <c r="AW150" s="919"/>
      <c r="AX150" s="919" t="s">
        <v>105</v>
      </c>
      <c r="AY150" s="919"/>
      <c r="AZ150" s="919"/>
      <c r="BA150" s="919"/>
      <c r="BB150" s="919"/>
      <c r="BC150" s="919"/>
      <c r="BD150" s="919"/>
      <c r="BE150" s="919"/>
      <c r="BF150" s="402"/>
      <c r="BH150" s="350" t="str">
        <f>"Результаты итоговой аттестации в форме ЕГЭ "&amp;VLOOKUP(BI209,BI212:BY218,3)</f>
        <v>Результаты итоговой аттестации в форме ЕГЭ  *</v>
      </c>
      <c r="BI150" s="2"/>
    </row>
    <row r="151" spans="1:61" ht="12.75" hidden="1" customHeight="1">
      <c r="A151" s="918"/>
      <c r="B151" s="918"/>
      <c r="C151" s="918"/>
      <c r="D151" s="755"/>
      <c r="E151" s="756"/>
      <c r="F151" s="756"/>
      <c r="G151" s="756"/>
      <c r="H151" s="756"/>
      <c r="I151" s="756"/>
      <c r="J151" s="756"/>
      <c r="K151" s="756"/>
      <c r="L151" s="756"/>
      <c r="M151" s="756"/>
      <c r="N151" s="756"/>
      <c r="O151" s="756"/>
      <c r="P151" s="756"/>
      <c r="Q151" s="756"/>
      <c r="R151" s="756"/>
      <c r="S151" s="756"/>
      <c r="T151" s="756"/>
      <c r="U151" s="756"/>
      <c r="V151" s="756"/>
      <c r="W151" s="757"/>
      <c r="X151" s="858"/>
      <c r="Y151" s="858"/>
      <c r="Z151" s="858"/>
      <c r="AA151" s="858"/>
      <c r="AB151" s="858"/>
      <c r="AC151" s="858"/>
      <c r="AD151" s="858"/>
      <c r="AE151" s="858"/>
      <c r="AF151" s="858"/>
      <c r="AG151" s="858"/>
      <c r="AH151" s="919"/>
      <c r="AI151" s="919"/>
      <c r="AJ151" s="919"/>
      <c r="AK151" s="919"/>
      <c r="AL151" s="919"/>
      <c r="AM151" s="919"/>
      <c r="AN151" s="919"/>
      <c r="AO151" s="919"/>
      <c r="AP151" s="919"/>
      <c r="AQ151" s="919"/>
      <c r="AR151" s="919"/>
      <c r="AS151" s="919"/>
      <c r="AT151" s="919"/>
      <c r="AU151" s="919"/>
      <c r="AV151" s="919"/>
      <c r="AW151" s="919"/>
      <c r="AX151" s="919"/>
      <c r="AY151" s="919"/>
      <c r="AZ151" s="919"/>
      <c r="BA151" s="919"/>
      <c r="BB151" s="919"/>
      <c r="BC151" s="919"/>
      <c r="BD151" s="919"/>
      <c r="BE151" s="919"/>
      <c r="BF151" s="402"/>
      <c r="BH151" s="2"/>
      <c r="BI151" s="2"/>
    </row>
    <row r="152" spans="1:61" ht="12.75" hidden="1" customHeight="1">
      <c r="A152" s="918"/>
      <c r="B152" s="918"/>
      <c r="C152" s="918"/>
      <c r="D152" s="755"/>
      <c r="E152" s="756"/>
      <c r="F152" s="756"/>
      <c r="G152" s="756"/>
      <c r="H152" s="756"/>
      <c r="I152" s="756"/>
      <c r="J152" s="756"/>
      <c r="K152" s="756"/>
      <c r="L152" s="756"/>
      <c r="M152" s="756"/>
      <c r="N152" s="756"/>
      <c r="O152" s="756"/>
      <c r="P152" s="756"/>
      <c r="Q152" s="756"/>
      <c r="R152" s="756"/>
      <c r="S152" s="756"/>
      <c r="T152" s="756"/>
      <c r="U152" s="756"/>
      <c r="V152" s="756"/>
      <c r="W152" s="757"/>
      <c r="X152" s="858"/>
      <c r="Y152" s="858"/>
      <c r="Z152" s="858"/>
      <c r="AA152" s="858"/>
      <c r="AB152" s="858"/>
      <c r="AC152" s="858"/>
      <c r="AD152" s="858"/>
      <c r="AE152" s="858"/>
      <c r="AF152" s="858"/>
      <c r="AG152" s="858"/>
      <c r="AH152" s="919"/>
      <c r="AI152" s="919"/>
      <c r="AJ152" s="919"/>
      <c r="AK152" s="919"/>
      <c r="AL152" s="919"/>
      <c r="AM152" s="919"/>
      <c r="AN152" s="919"/>
      <c r="AO152" s="919"/>
      <c r="AP152" s="919"/>
      <c r="AQ152" s="919"/>
      <c r="AR152" s="919"/>
      <c r="AS152" s="919"/>
      <c r="AT152" s="919"/>
      <c r="AU152" s="919"/>
      <c r="AV152" s="919"/>
      <c r="AW152" s="919"/>
      <c r="AX152" s="919"/>
      <c r="AY152" s="919"/>
      <c r="AZ152" s="919"/>
      <c r="BA152" s="919"/>
      <c r="BB152" s="919"/>
      <c r="BC152" s="919"/>
      <c r="BD152" s="919"/>
      <c r="BE152" s="919"/>
      <c r="BF152" s="402"/>
      <c r="BI152" s="2"/>
    </row>
    <row r="153" spans="1:61" ht="14.45" hidden="1" customHeight="1">
      <c r="A153" s="918"/>
      <c r="B153" s="918"/>
      <c r="C153" s="918"/>
      <c r="D153" s="801" t="s">
        <v>8</v>
      </c>
      <c r="E153" s="929"/>
      <c r="F153" s="929"/>
      <c r="G153" s="929"/>
      <c r="H153" s="929"/>
      <c r="I153" s="929"/>
      <c r="J153" s="929"/>
      <c r="K153" s="929"/>
      <c r="L153" s="929"/>
      <c r="M153" s="929"/>
      <c r="N153" s="929"/>
      <c r="O153" s="929"/>
      <c r="P153" s="929"/>
      <c r="Q153" s="929"/>
      <c r="R153" s="929"/>
      <c r="S153" s="929"/>
      <c r="T153" s="929"/>
      <c r="U153" s="929"/>
      <c r="V153" s="929"/>
      <c r="W153" s="930"/>
      <c r="X153" s="858"/>
      <c r="Y153" s="858"/>
      <c r="Z153" s="858"/>
      <c r="AA153" s="858"/>
      <c r="AB153" s="858"/>
      <c r="AC153" s="858"/>
      <c r="AD153" s="858"/>
      <c r="AE153" s="858"/>
      <c r="AF153" s="858"/>
      <c r="AG153" s="858"/>
      <c r="AH153" s="919"/>
      <c r="AI153" s="919"/>
      <c r="AJ153" s="919"/>
      <c r="AK153" s="919"/>
      <c r="AL153" s="919"/>
      <c r="AM153" s="919"/>
      <c r="AN153" s="919"/>
      <c r="AO153" s="919"/>
      <c r="AP153" s="919"/>
      <c r="AQ153" s="919"/>
      <c r="AR153" s="919"/>
      <c r="AS153" s="919"/>
      <c r="AT153" s="919"/>
      <c r="AU153" s="919"/>
      <c r="AV153" s="919"/>
      <c r="AW153" s="919"/>
      <c r="AX153" s="919"/>
      <c r="AY153" s="919"/>
      <c r="AZ153" s="919"/>
      <c r="BA153" s="919"/>
      <c r="BB153" s="919"/>
      <c r="BC153" s="919"/>
      <c r="BD153" s="919"/>
      <c r="BE153" s="919"/>
      <c r="BF153" s="402"/>
      <c r="BH153" s="2"/>
      <c r="BI153" s="2"/>
    </row>
    <row r="154" spans="1:61" ht="12.75" hidden="1" customHeight="1">
      <c r="A154" s="918"/>
      <c r="B154" s="918"/>
      <c r="C154" s="918"/>
      <c r="D154" s="931"/>
      <c r="E154" s="929"/>
      <c r="F154" s="929"/>
      <c r="G154" s="929"/>
      <c r="H154" s="929"/>
      <c r="I154" s="929"/>
      <c r="J154" s="929"/>
      <c r="K154" s="929"/>
      <c r="L154" s="929"/>
      <c r="M154" s="929"/>
      <c r="N154" s="929"/>
      <c r="O154" s="929"/>
      <c r="P154" s="929"/>
      <c r="Q154" s="929"/>
      <c r="R154" s="929"/>
      <c r="S154" s="929"/>
      <c r="T154" s="929"/>
      <c r="U154" s="929"/>
      <c r="V154" s="929"/>
      <c r="W154" s="930"/>
      <c r="X154" s="858"/>
      <c r="Y154" s="858"/>
      <c r="Z154" s="858"/>
      <c r="AA154" s="858"/>
      <c r="AB154" s="858"/>
      <c r="AC154" s="858"/>
      <c r="AD154" s="858"/>
      <c r="AE154" s="858"/>
      <c r="AF154" s="858"/>
      <c r="AG154" s="858"/>
      <c r="AH154" s="851" t="str">
        <f>IF(AND(AP154="",AX154=""),IF(FIO="","",0),"")</f>
        <v/>
      </c>
      <c r="AI154" s="851"/>
      <c r="AJ154" s="851"/>
      <c r="AK154" s="851"/>
      <c r="AL154" s="851"/>
      <c r="AM154" s="851"/>
      <c r="AN154" s="851"/>
      <c r="AO154" s="851"/>
      <c r="AP154" s="748"/>
      <c r="AQ154" s="748"/>
      <c r="AR154" s="748"/>
      <c r="AS154" s="748"/>
      <c r="AT154" s="748"/>
      <c r="AU154" s="748"/>
      <c r="AV154" s="748"/>
      <c r="AW154" s="748"/>
      <c r="AX154" s="748"/>
      <c r="AY154" s="748"/>
      <c r="AZ154" s="748"/>
      <c r="BA154" s="748"/>
      <c r="BB154" s="748"/>
      <c r="BC154" s="748"/>
      <c r="BD154" s="748"/>
      <c r="BE154" s="748"/>
      <c r="BF154" s="402"/>
      <c r="BG154" s="24">
        <f>IF(OR('общие сведения'!$R$5=3,'общие сведения'!$R$5=4),MAX(AH154:BE155),0)</f>
        <v>0</v>
      </c>
      <c r="BH154" s="224">
        <v>100</v>
      </c>
      <c r="BI154" s="224"/>
    </row>
    <row r="155" spans="1:61" ht="12.75" hidden="1" customHeight="1">
      <c r="A155" s="918"/>
      <c r="B155" s="918"/>
      <c r="C155" s="918"/>
      <c r="D155" s="932"/>
      <c r="E155" s="933"/>
      <c r="F155" s="933"/>
      <c r="G155" s="933"/>
      <c r="H155" s="933"/>
      <c r="I155" s="933"/>
      <c r="J155" s="933"/>
      <c r="K155" s="933"/>
      <c r="L155" s="933"/>
      <c r="M155" s="933"/>
      <c r="N155" s="933"/>
      <c r="O155" s="933"/>
      <c r="P155" s="933"/>
      <c r="Q155" s="933"/>
      <c r="R155" s="933"/>
      <c r="S155" s="933"/>
      <c r="T155" s="933"/>
      <c r="U155" s="933"/>
      <c r="V155" s="933"/>
      <c r="W155" s="934"/>
      <c r="X155" s="858"/>
      <c r="Y155" s="858"/>
      <c r="Z155" s="858"/>
      <c r="AA155" s="858"/>
      <c r="AB155" s="858"/>
      <c r="AC155" s="858"/>
      <c r="AD155" s="858"/>
      <c r="AE155" s="858"/>
      <c r="AF155" s="858"/>
      <c r="AG155" s="858"/>
      <c r="AH155" s="851"/>
      <c r="AI155" s="851"/>
      <c r="AJ155" s="851"/>
      <c r="AK155" s="851"/>
      <c r="AL155" s="851"/>
      <c r="AM155" s="851"/>
      <c r="AN155" s="851"/>
      <c r="AO155" s="851"/>
      <c r="AP155" s="748"/>
      <c r="AQ155" s="748"/>
      <c r="AR155" s="748"/>
      <c r="AS155" s="748"/>
      <c r="AT155" s="748"/>
      <c r="AU155" s="748"/>
      <c r="AV155" s="748"/>
      <c r="AW155" s="748"/>
      <c r="AX155" s="748"/>
      <c r="AY155" s="748"/>
      <c r="AZ155" s="748"/>
      <c r="BA155" s="748"/>
      <c r="BB155" s="748"/>
      <c r="BC155" s="748"/>
      <c r="BD155" s="748"/>
      <c r="BE155" s="748"/>
      <c r="BF155" s="402"/>
      <c r="BH155" s="2"/>
      <c r="BI155" s="2"/>
    </row>
    <row r="156" spans="1:61" ht="12.75" hidden="1" customHeight="1">
      <c r="A156" s="918" t="s">
        <v>100</v>
      </c>
      <c r="B156" s="918"/>
      <c r="C156" s="918"/>
      <c r="D156" s="836" t="str">
        <f>BH156</f>
        <v>Результаты итоговой аттестации в форме ГИА-9  *</v>
      </c>
      <c r="E156" s="837"/>
      <c r="F156" s="837"/>
      <c r="G156" s="837"/>
      <c r="H156" s="837"/>
      <c r="I156" s="837"/>
      <c r="J156" s="837"/>
      <c r="K156" s="837"/>
      <c r="L156" s="837"/>
      <c r="M156" s="837"/>
      <c r="N156" s="837"/>
      <c r="O156" s="837"/>
      <c r="P156" s="837"/>
      <c r="Q156" s="837"/>
      <c r="R156" s="837"/>
      <c r="S156" s="837"/>
      <c r="T156" s="837"/>
      <c r="U156" s="837"/>
      <c r="V156" s="837"/>
      <c r="W156" s="838"/>
      <c r="X156" s="858" t="s">
        <v>102</v>
      </c>
      <c r="Y156" s="858"/>
      <c r="Z156" s="858"/>
      <c r="AA156" s="858"/>
      <c r="AB156" s="858"/>
      <c r="AC156" s="858"/>
      <c r="AD156" s="858"/>
      <c r="AE156" s="858"/>
      <c r="AF156" s="858"/>
      <c r="AG156" s="858"/>
      <c r="AH156" s="919" t="s">
        <v>103</v>
      </c>
      <c r="AI156" s="919"/>
      <c r="AJ156" s="919"/>
      <c r="AK156" s="919"/>
      <c r="AL156" s="919"/>
      <c r="AM156" s="919"/>
      <c r="AN156" s="919"/>
      <c r="AO156" s="919"/>
      <c r="AP156" s="919" t="s">
        <v>104</v>
      </c>
      <c r="AQ156" s="919"/>
      <c r="AR156" s="919"/>
      <c r="AS156" s="919"/>
      <c r="AT156" s="919"/>
      <c r="AU156" s="919"/>
      <c r="AV156" s="919"/>
      <c r="AW156" s="919"/>
      <c r="AX156" s="919" t="s">
        <v>105</v>
      </c>
      <c r="AY156" s="919"/>
      <c r="AZ156" s="919"/>
      <c r="BA156" s="919"/>
      <c r="BB156" s="919"/>
      <c r="BC156" s="919"/>
      <c r="BD156" s="919"/>
      <c r="BE156" s="919"/>
      <c r="BF156" s="402"/>
      <c r="BH156" s="350" t="str">
        <f>"Результаты итоговой аттестации в форме ГИА-9 "&amp;VLOOKUP(BI209,BI212:BY218,4)</f>
        <v>Результаты итоговой аттестации в форме ГИА-9  *</v>
      </c>
      <c r="BI156" s="2"/>
    </row>
    <row r="157" spans="1:61" ht="12.75" hidden="1" customHeight="1">
      <c r="A157" s="918"/>
      <c r="B157" s="918"/>
      <c r="C157" s="918"/>
      <c r="D157" s="755"/>
      <c r="E157" s="756"/>
      <c r="F157" s="756"/>
      <c r="G157" s="756"/>
      <c r="H157" s="756"/>
      <c r="I157" s="756"/>
      <c r="J157" s="756"/>
      <c r="K157" s="756"/>
      <c r="L157" s="756"/>
      <c r="M157" s="756"/>
      <c r="N157" s="756"/>
      <c r="O157" s="756"/>
      <c r="P157" s="756"/>
      <c r="Q157" s="756"/>
      <c r="R157" s="756"/>
      <c r="S157" s="756"/>
      <c r="T157" s="756"/>
      <c r="U157" s="756"/>
      <c r="V157" s="756"/>
      <c r="W157" s="757"/>
      <c r="X157" s="858"/>
      <c r="Y157" s="858"/>
      <c r="Z157" s="858"/>
      <c r="AA157" s="858"/>
      <c r="AB157" s="858"/>
      <c r="AC157" s="858"/>
      <c r="AD157" s="858"/>
      <c r="AE157" s="858"/>
      <c r="AF157" s="858"/>
      <c r="AG157" s="858"/>
      <c r="AH157" s="919"/>
      <c r="AI157" s="919"/>
      <c r="AJ157" s="919"/>
      <c r="AK157" s="919"/>
      <c r="AL157" s="919"/>
      <c r="AM157" s="919"/>
      <c r="AN157" s="919"/>
      <c r="AO157" s="919"/>
      <c r="AP157" s="919"/>
      <c r="AQ157" s="919"/>
      <c r="AR157" s="919"/>
      <c r="AS157" s="919"/>
      <c r="AT157" s="919"/>
      <c r="AU157" s="919"/>
      <c r="AV157" s="919"/>
      <c r="AW157" s="919"/>
      <c r="AX157" s="919"/>
      <c r="AY157" s="919"/>
      <c r="AZ157" s="919"/>
      <c r="BA157" s="919"/>
      <c r="BB157" s="919"/>
      <c r="BC157" s="919"/>
      <c r="BD157" s="919"/>
      <c r="BE157" s="919"/>
      <c r="BF157" s="402"/>
      <c r="BH157" s="2"/>
      <c r="BI157" s="2"/>
    </row>
    <row r="158" spans="1:61" ht="12.75" hidden="1" customHeight="1">
      <c r="A158" s="918"/>
      <c r="B158" s="918"/>
      <c r="C158" s="918"/>
      <c r="D158" s="755"/>
      <c r="E158" s="756"/>
      <c r="F158" s="756"/>
      <c r="G158" s="756"/>
      <c r="H158" s="756"/>
      <c r="I158" s="756"/>
      <c r="J158" s="756"/>
      <c r="K158" s="756"/>
      <c r="L158" s="756"/>
      <c r="M158" s="756"/>
      <c r="N158" s="756"/>
      <c r="O158" s="756"/>
      <c r="P158" s="756"/>
      <c r="Q158" s="756"/>
      <c r="R158" s="756"/>
      <c r="S158" s="756"/>
      <c r="T158" s="756"/>
      <c r="U158" s="756"/>
      <c r="V158" s="756"/>
      <c r="W158" s="757"/>
      <c r="X158" s="858"/>
      <c r="Y158" s="858"/>
      <c r="Z158" s="858"/>
      <c r="AA158" s="858"/>
      <c r="AB158" s="858"/>
      <c r="AC158" s="858"/>
      <c r="AD158" s="858"/>
      <c r="AE158" s="858"/>
      <c r="AF158" s="858"/>
      <c r="AG158" s="858"/>
      <c r="AH158" s="919"/>
      <c r="AI158" s="919"/>
      <c r="AJ158" s="919"/>
      <c r="AK158" s="919"/>
      <c r="AL158" s="919"/>
      <c r="AM158" s="919"/>
      <c r="AN158" s="919"/>
      <c r="AO158" s="919"/>
      <c r="AP158" s="919"/>
      <c r="AQ158" s="919"/>
      <c r="AR158" s="919"/>
      <c r="AS158" s="919"/>
      <c r="AT158" s="919"/>
      <c r="AU158" s="919"/>
      <c r="AV158" s="919"/>
      <c r="AW158" s="919"/>
      <c r="AX158" s="919"/>
      <c r="AY158" s="919"/>
      <c r="AZ158" s="919"/>
      <c r="BA158" s="919"/>
      <c r="BB158" s="919"/>
      <c r="BC158" s="919"/>
      <c r="BD158" s="919"/>
      <c r="BE158" s="919"/>
      <c r="BF158" s="402"/>
      <c r="BH158" s="2"/>
      <c r="BI158" s="2"/>
    </row>
    <row r="159" spans="1:61" ht="15.6" hidden="1" customHeight="1">
      <c r="A159" s="918"/>
      <c r="B159" s="918"/>
      <c r="C159" s="918"/>
      <c r="D159" s="801" t="s">
        <v>4</v>
      </c>
      <c r="E159" s="929"/>
      <c r="F159" s="929"/>
      <c r="G159" s="929"/>
      <c r="H159" s="929"/>
      <c r="I159" s="929"/>
      <c r="J159" s="929"/>
      <c r="K159" s="929"/>
      <c r="L159" s="929"/>
      <c r="M159" s="929"/>
      <c r="N159" s="929"/>
      <c r="O159" s="929"/>
      <c r="P159" s="929"/>
      <c r="Q159" s="929"/>
      <c r="R159" s="929"/>
      <c r="S159" s="929"/>
      <c r="T159" s="929"/>
      <c r="U159" s="929"/>
      <c r="V159" s="929"/>
      <c r="W159" s="930"/>
      <c r="X159" s="858"/>
      <c r="Y159" s="858"/>
      <c r="Z159" s="858"/>
      <c r="AA159" s="858"/>
      <c r="AB159" s="858"/>
      <c r="AC159" s="858"/>
      <c r="AD159" s="858"/>
      <c r="AE159" s="858"/>
      <c r="AF159" s="858"/>
      <c r="AG159" s="858"/>
      <c r="AH159" s="919"/>
      <c r="AI159" s="919"/>
      <c r="AJ159" s="919"/>
      <c r="AK159" s="919"/>
      <c r="AL159" s="919"/>
      <c r="AM159" s="919"/>
      <c r="AN159" s="919"/>
      <c r="AO159" s="919"/>
      <c r="AP159" s="919"/>
      <c r="AQ159" s="919"/>
      <c r="AR159" s="919"/>
      <c r="AS159" s="919"/>
      <c r="AT159" s="919"/>
      <c r="AU159" s="919"/>
      <c r="AV159" s="919"/>
      <c r="AW159" s="919"/>
      <c r="AX159" s="919"/>
      <c r="AY159" s="919"/>
      <c r="AZ159" s="919"/>
      <c r="BA159" s="919"/>
      <c r="BB159" s="919"/>
      <c r="BC159" s="919"/>
      <c r="BD159" s="919"/>
      <c r="BE159" s="919"/>
      <c r="BF159" s="402"/>
      <c r="BH159" s="2"/>
      <c r="BI159" s="2"/>
    </row>
    <row r="160" spans="1:61" ht="12.75" hidden="1" customHeight="1">
      <c r="A160" s="918"/>
      <c r="B160" s="918"/>
      <c r="C160" s="918"/>
      <c r="D160" s="931"/>
      <c r="E160" s="929"/>
      <c r="F160" s="929"/>
      <c r="G160" s="929"/>
      <c r="H160" s="929"/>
      <c r="I160" s="929"/>
      <c r="J160" s="929"/>
      <c r="K160" s="929"/>
      <c r="L160" s="929"/>
      <c r="M160" s="929"/>
      <c r="N160" s="929"/>
      <c r="O160" s="929"/>
      <c r="P160" s="929"/>
      <c r="Q160" s="929"/>
      <c r="R160" s="929"/>
      <c r="S160" s="929"/>
      <c r="T160" s="929"/>
      <c r="U160" s="929"/>
      <c r="V160" s="929"/>
      <c r="W160" s="930"/>
      <c r="X160" s="858"/>
      <c r="Y160" s="858"/>
      <c r="Z160" s="858"/>
      <c r="AA160" s="858"/>
      <c r="AB160" s="858"/>
      <c r="AC160" s="858"/>
      <c r="AD160" s="858"/>
      <c r="AE160" s="858"/>
      <c r="AF160" s="858"/>
      <c r="AG160" s="858"/>
      <c r="AH160" s="851" t="str">
        <f>IF(AND(AP160="",AX160=""),IF(FIO="","",0),"")</f>
        <v/>
      </c>
      <c r="AI160" s="851"/>
      <c r="AJ160" s="851"/>
      <c r="AK160" s="851"/>
      <c r="AL160" s="851"/>
      <c r="AM160" s="851"/>
      <c r="AN160" s="851"/>
      <c r="AO160" s="851"/>
      <c r="AP160" s="748"/>
      <c r="AQ160" s="748"/>
      <c r="AR160" s="748"/>
      <c r="AS160" s="748"/>
      <c r="AT160" s="748"/>
      <c r="AU160" s="748"/>
      <c r="AV160" s="748"/>
      <c r="AW160" s="748"/>
      <c r="AX160" s="748"/>
      <c r="AY160" s="748"/>
      <c r="AZ160" s="748"/>
      <c r="BA160" s="748"/>
      <c r="BB160" s="748"/>
      <c r="BC160" s="748"/>
      <c r="BD160" s="748"/>
      <c r="BE160" s="748"/>
      <c r="BF160" s="402"/>
      <c r="BG160" s="24">
        <f>IF(OR('общие сведения'!$R$5=3,'общие сведения'!$R$5=2),MAX(AH160:BE161),0)</f>
        <v>0</v>
      </c>
      <c r="BH160" s="224">
        <v>100</v>
      </c>
      <c r="BI160" s="224"/>
    </row>
    <row r="161" spans="1:68" ht="12.75" hidden="1" customHeight="1">
      <c r="A161" s="918"/>
      <c r="B161" s="918"/>
      <c r="C161" s="918"/>
      <c r="D161" s="932"/>
      <c r="E161" s="933"/>
      <c r="F161" s="933"/>
      <c r="G161" s="933"/>
      <c r="H161" s="933"/>
      <c r="I161" s="933"/>
      <c r="J161" s="933"/>
      <c r="K161" s="933"/>
      <c r="L161" s="933"/>
      <c r="M161" s="933"/>
      <c r="N161" s="933"/>
      <c r="O161" s="933"/>
      <c r="P161" s="933"/>
      <c r="Q161" s="933"/>
      <c r="R161" s="933"/>
      <c r="S161" s="933"/>
      <c r="T161" s="933"/>
      <c r="U161" s="933"/>
      <c r="V161" s="933"/>
      <c r="W161" s="934"/>
      <c r="X161" s="858"/>
      <c r="Y161" s="858"/>
      <c r="Z161" s="858"/>
      <c r="AA161" s="858"/>
      <c r="AB161" s="858"/>
      <c r="AC161" s="858"/>
      <c r="AD161" s="858"/>
      <c r="AE161" s="858"/>
      <c r="AF161" s="858"/>
      <c r="AG161" s="858"/>
      <c r="AH161" s="851"/>
      <c r="AI161" s="851"/>
      <c r="AJ161" s="851"/>
      <c r="AK161" s="851"/>
      <c r="AL161" s="851"/>
      <c r="AM161" s="851"/>
      <c r="AN161" s="851"/>
      <c r="AO161" s="851"/>
      <c r="AP161" s="748"/>
      <c r="AQ161" s="748"/>
      <c r="AR161" s="748"/>
      <c r="AS161" s="748"/>
      <c r="AT161" s="748"/>
      <c r="AU161" s="748"/>
      <c r="AV161" s="748"/>
      <c r="AW161" s="748"/>
      <c r="AX161" s="748"/>
      <c r="AY161" s="748"/>
      <c r="AZ161" s="748"/>
      <c r="BA161" s="748"/>
      <c r="BB161" s="748"/>
      <c r="BC161" s="748"/>
      <c r="BD161" s="748"/>
      <c r="BE161" s="748"/>
      <c r="BF161" s="402"/>
      <c r="BH161" s="2"/>
      <c r="BI161" s="2"/>
    </row>
    <row r="162" spans="1:68" s="111" customFormat="1" ht="15.75" customHeight="1">
      <c r="A162" s="935"/>
      <c r="B162" s="935"/>
      <c r="C162" s="935"/>
      <c r="D162" s="253"/>
      <c r="E162" s="253"/>
      <c r="F162" s="253"/>
      <c r="G162" s="253"/>
      <c r="H162" s="253"/>
      <c r="I162" s="253"/>
      <c r="J162" s="253"/>
      <c r="K162" s="253"/>
      <c r="L162" s="253"/>
      <c r="M162" s="253"/>
      <c r="N162" s="253"/>
      <c r="O162" s="253"/>
      <c r="P162" s="253"/>
      <c r="Q162" s="253"/>
      <c r="R162" s="253"/>
      <c r="S162" s="253"/>
      <c r="T162" s="253"/>
      <c r="U162" s="253"/>
      <c r="V162" s="253"/>
      <c r="W162" s="253"/>
      <c r="X162" s="253"/>
      <c r="Y162" s="253"/>
      <c r="Z162" s="253"/>
      <c r="AA162" s="253"/>
      <c r="AB162" s="253"/>
      <c r="AC162" s="253"/>
      <c r="AD162" s="253"/>
      <c r="AE162" s="253"/>
      <c r="AF162" s="253"/>
      <c r="AG162" s="253"/>
      <c r="AH162" s="253"/>
      <c r="AI162" s="253"/>
      <c r="AJ162" s="253"/>
      <c r="AK162" s="253"/>
      <c r="AL162" s="253"/>
      <c r="AM162" s="253"/>
      <c r="AN162" s="253"/>
      <c r="AO162" s="253"/>
      <c r="AP162" s="253"/>
      <c r="AQ162" s="253"/>
      <c r="AR162" s="253"/>
      <c r="AS162" s="253"/>
      <c r="AT162" s="253"/>
      <c r="AU162" s="253"/>
      <c r="AV162" s="253"/>
      <c r="AW162" s="253"/>
      <c r="AX162" s="253"/>
      <c r="AY162" s="253"/>
      <c r="AZ162" s="253"/>
      <c r="BA162" s="253"/>
      <c r="BB162" s="253"/>
      <c r="BC162" s="253"/>
      <c r="BD162" s="253"/>
      <c r="BE162" s="253"/>
      <c r="BF162" s="402"/>
      <c r="BG162" s="112"/>
      <c r="BH162" s="112"/>
      <c r="BI162" s="112"/>
      <c r="BJ162" s="113"/>
    </row>
    <row r="163" spans="1:68" s="257" customFormat="1" ht="21" customHeight="1">
      <c r="A163" s="874" t="s">
        <v>311</v>
      </c>
      <c r="B163" s="874"/>
      <c r="C163" s="874"/>
      <c r="D163" s="874" t="s">
        <v>576</v>
      </c>
      <c r="E163" s="874"/>
      <c r="F163" s="874"/>
      <c r="G163" s="874"/>
      <c r="H163" s="874"/>
      <c r="I163" s="874"/>
      <c r="J163" s="874"/>
      <c r="K163" s="874"/>
      <c r="L163" s="874"/>
      <c r="M163" s="874"/>
      <c r="N163" s="874"/>
      <c r="O163" s="874"/>
      <c r="P163" s="874"/>
      <c r="Q163" s="874"/>
      <c r="R163" s="874"/>
      <c r="S163" s="874"/>
      <c r="T163" s="874"/>
      <c r="U163" s="874"/>
      <c r="V163" s="874"/>
      <c r="W163" s="874"/>
      <c r="X163" s="874"/>
      <c r="Y163" s="874"/>
      <c r="Z163" s="874"/>
      <c r="AA163" s="874"/>
      <c r="AB163" s="874"/>
      <c r="AC163" s="874"/>
      <c r="AD163" s="874"/>
      <c r="AE163" s="874"/>
      <c r="AF163" s="874"/>
      <c r="AG163" s="874"/>
      <c r="AH163" s="874"/>
      <c r="AI163" s="874"/>
      <c r="AJ163" s="874"/>
      <c r="AK163" s="874"/>
      <c r="AL163" s="874"/>
      <c r="AM163" s="874"/>
      <c r="AN163" s="874"/>
      <c r="AO163" s="874"/>
      <c r="AP163" s="874"/>
      <c r="AQ163" s="874"/>
      <c r="AR163" s="874"/>
      <c r="AS163" s="874"/>
      <c r="AT163" s="874"/>
      <c r="AU163" s="874"/>
      <c r="AV163" s="874"/>
      <c r="AW163" s="874"/>
      <c r="AX163" s="874"/>
      <c r="AY163" s="874"/>
      <c r="AZ163" s="874"/>
      <c r="BA163" s="874"/>
      <c r="BB163" s="874"/>
      <c r="BC163" s="874"/>
      <c r="BD163" s="874"/>
      <c r="BE163" s="874"/>
      <c r="BF163" s="402"/>
      <c r="BG163" s="595" t="s">
        <v>705</v>
      </c>
      <c r="BH163" s="275"/>
      <c r="BI163" s="258" t="s">
        <v>57</v>
      </c>
      <c r="BJ163" s="259">
        <f>SUM(BG164:BG276)</f>
        <v>0</v>
      </c>
      <c r="BK163" s="111"/>
    </row>
    <row r="164" spans="1:68" ht="15.75" customHeight="1">
      <c r="A164" s="260"/>
      <c r="B164" s="261" t="s">
        <v>32</v>
      </c>
      <c r="C164" s="260"/>
      <c r="D164" s="261"/>
      <c r="E164" s="261"/>
      <c r="F164" s="261"/>
      <c r="G164" s="261"/>
      <c r="H164" s="261"/>
      <c r="I164" s="261"/>
      <c r="J164" s="260"/>
      <c r="K164" s="260"/>
      <c r="L164" s="260"/>
      <c r="M164" s="260"/>
      <c r="N164" s="260"/>
      <c r="O164" s="260"/>
      <c r="P164" s="260"/>
      <c r="Q164" s="260"/>
      <c r="R164" s="260"/>
      <c r="S164" s="260"/>
      <c r="T164" s="260"/>
      <c r="U164" s="260"/>
      <c r="V164" s="260"/>
      <c r="W164" s="260"/>
      <c r="X164" s="260"/>
      <c r="Y164" s="260"/>
      <c r="Z164" s="260"/>
      <c r="AA164" s="260"/>
      <c r="AB164" s="260"/>
      <c r="AC164" s="260"/>
      <c r="AD164" s="260"/>
      <c r="AE164" s="260"/>
      <c r="AF164" s="260"/>
      <c r="AG164" s="260"/>
      <c r="AH164" s="260"/>
      <c r="AI164" s="260"/>
      <c r="AJ164" s="260"/>
      <c r="AK164" s="260"/>
      <c r="AL164" s="260"/>
      <c r="AM164" s="260"/>
      <c r="AN164" s="260"/>
      <c r="AO164" s="260"/>
      <c r="AP164" s="260"/>
      <c r="AQ164" s="260"/>
      <c r="AR164" s="260"/>
      <c r="AS164" s="260"/>
      <c r="AT164" s="260"/>
      <c r="AU164" s="260"/>
      <c r="AV164" s="260"/>
      <c r="AW164" s="260"/>
      <c r="AX164" s="260"/>
      <c r="AY164" s="260"/>
      <c r="AZ164" s="260"/>
      <c r="BA164" s="260"/>
      <c r="BB164" s="260"/>
      <c r="BC164" s="260"/>
      <c r="BD164" s="260"/>
      <c r="BE164" s="260"/>
      <c r="BF164" s="402"/>
    </row>
    <row r="165" spans="1:68" ht="12.75" customHeight="1">
      <c r="A165" s="263"/>
      <c r="B165" s="262" t="s">
        <v>328</v>
      </c>
      <c r="C165" s="936" t="s">
        <v>573</v>
      </c>
      <c r="D165" s="936"/>
      <c r="E165" s="936"/>
      <c r="F165" s="936"/>
      <c r="G165" s="936"/>
      <c r="H165" s="936"/>
      <c r="I165" s="936"/>
      <c r="J165" s="936"/>
      <c r="K165" s="936"/>
      <c r="L165" s="936"/>
      <c r="M165" s="936"/>
      <c r="N165" s="936"/>
      <c r="O165" s="936"/>
      <c r="P165" s="936"/>
      <c r="Q165" s="936"/>
      <c r="R165" s="936"/>
      <c r="S165" s="936"/>
      <c r="T165" s="936"/>
      <c r="U165" s="936"/>
      <c r="V165" s="936"/>
      <c r="W165" s="936"/>
      <c r="X165" s="936"/>
      <c r="Y165" s="936"/>
      <c r="Z165" s="936"/>
      <c r="AA165" s="936"/>
      <c r="AB165" s="936"/>
      <c r="AC165" s="936"/>
      <c r="AD165" s="936"/>
      <c r="AE165" s="936"/>
      <c r="AF165" s="936"/>
      <c r="AG165" s="936"/>
      <c r="AH165" s="936"/>
      <c r="AI165" s="936"/>
      <c r="AJ165" s="936"/>
      <c r="AK165" s="936"/>
      <c r="AL165" s="936"/>
      <c r="AM165" s="936"/>
      <c r="AN165" s="936"/>
      <c r="AO165" s="936"/>
      <c r="AP165" s="936"/>
      <c r="AQ165" s="936"/>
      <c r="AR165" s="936"/>
      <c r="AS165" s="936"/>
      <c r="AT165" s="936"/>
      <c r="AU165" s="936"/>
      <c r="AV165" s="936"/>
      <c r="AW165" s="936"/>
      <c r="AX165" s="936"/>
      <c r="AY165" s="936"/>
      <c r="AZ165" s="936"/>
      <c r="BA165" s="936"/>
      <c r="BB165" s="936"/>
      <c r="BC165" s="936"/>
      <c r="BD165" s="936"/>
      <c r="BE165" s="936"/>
      <c r="BF165" s="402"/>
    </row>
    <row r="166" spans="1:68" ht="18.600000000000001" customHeight="1">
      <c r="A166" s="263"/>
      <c r="B166" s="262"/>
      <c r="C166" s="936"/>
      <c r="D166" s="936"/>
      <c r="E166" s="936"/>
      <c r="F166" s="936"/>
      <c r="G166" s="936"/>
      <c r="H166" s="936"/>
      <c r="I166" s="936"/>
      <c r="J166" s="936"/>
      <c r="K166" s="936"/>
      <c r="L166" s="936"/>
      <c r="M166" s="936"/>
      <c r="N166" s="936"/>
      <c r="O166" s="936"/>
      <c r="P166" s="936"/>
      <c r="Q166" s="936"/>
      <c r="R166" s="936"/>
      <c r="S166" s="936"/>
      <c r="T166" s="936"/>
      <c r="U166" s="936"/>
      <c r="V166" s="936"/>
      <c r="W166" s="936"/>
      <c r="X166" s="936"/>
      <c r="Y166" s="936"/>
      <c r="Z166" s="936"/>
      <c r="AA166" s="936"/>
      <c r="AB166" s="936"/>
      <c r="AC166" s="936"/>
      <c r="AD166" s="936"/>
      <c r="AE166" s="936"/>
      <c r="AF166" s="936"/>
      <c r="AG166" s="936"/>
      <c r="AH166" s="936"/>
      <c r="AI166" s="936"/>
      <c r="AJ166" s="936"/>
      <c r="AK166" s="936"/>
      <c r="AL166" s="936"/>
      <c r="AM166" s="936"/>
      <c r="AN166" s="936"/>
      <c r="AO166" s="936"/>
      <c r="AP166" s="936"/>
      <c r="AQ166" s="936"/>
      <c r="AR166" s="936"/>
      <c r="AS166" s="936"/>
      <c r="AT166" s="936"/>
      <c r="AU166" s="936"/>
      <c r="AV166" s="936"/>
      <c r="AW166" s="936"/>
      <c r="AX166" s="936"/>
      <c r="AY166" s="936"/>
      <c r="AZ166" s="936"/>
      <c r="BA166" s="936"/>
      <c r="BB166" s="936"/>
      <c r="BC166" s="936"/>
      <c r="BD166" s="936"/>
      <c r="BE166" s="936"/>
      <c r="BF166" s="402"/>
    </row>
    <row r="167" spans="1:68" ht="12.75" customHeight="1">
      <c r="A167" s="263"/>
      <c r="B167" s="262" t="s">
        <v>328</v>
      </c>
      <c r="C167" s="937" t="s">
        <v>574</v>
      </c>
      <c r="D167" s="937"/>
      <c r="E167" s="937"/>
      <c r="F167" s="937"/>
      <c r="G167" s="937"/>
      <c r="H167" s="937"/>
      <c r="I167" s="937"/>
      <c r="J167" s="937"/>
      <c r="K167" s="937"/>
      <c r="L167" s="937"/>
      <c r="M167" s="937"/>
      <c r="N167" s="937"/>
      <c r="O167" s="937"/>
      <c r="P167" s="937"/>
      <c r="Q167" s="937"/>
      <c r="R167" s="937"/>
      <c r="S167" s="937"/>
      <c r="T167" s="937"/>
      <c r="U167" s="937"/>
      <c r="V167" s="937"/>
      <c r="W167" s="937"/>
      <c r="X167" s="937"/>
      <c r="Y167" s="937"/>
      <c r="Z167" s="937"/>
      <c r="AA167" s="937"/>
      <c r="AB167" s="937"/>
      <c r="AC167" s="937"/>
      <c r="AD167" s="937"/>
      <c r="AE167" s="937"/>
      <c r="AF167" s="937"/>
      <c r="AG167" s="937"/>
      <c r="AH167" s="937"/>
      <c r="AI167" s="937"/>
      <c r="AJ167" s="937"/>
      <c r="AK167" s="937"/>
      <c r="AL167" s="937"/>
      <c r="AM167" s="937"/>
      <c r="AN167" s="937"/>
      <c r="AO167" s="937"/>
      <c r="AP167" s="937"/>
      <c r="AQ167" s="937"/>
      <c r="AR167" s="937"/>
      <c r="AS167" s="937"/>
      <c r="AT167" s="937"/>
      <c r="AU167" s="937"/>
      <c r="AV167" s="937"/>
      <c r="AW167" s="937"/>
      <c r="AX167" s="937"/>
      <c r="AY167" s="937"/>
      <c r="AZ167" s="937"/>
      <c r="BA167" s="937"/>
      <c r="BB167" s="937"/>
      <c r="BC167" s="937"/>
      <c r="BD167" s="937"/>
      <c r="BE167" s="937"/>
      <c r="BF167" s="402"/>
    </row>
    <row r="168" spans="1:68" ht="12.75" customHeight="1">
      <c r="A168" s="264"/>
      <c r="B168" s="265"/>
      <c r="C168" s="937"/>
      <c r="D168" s="937"/>
      <c r="E168" s="937"/>
      <c r="F168" s="937"/>
      <c r="G168" s="937"/>
      <c r="H168" s="937"/>
      <c r="I168" s="937"/>
      <c r="J168" s="937"/>
      <c r="K168" s="937"/>
      <c r="L168" s="937"/>
      <c r="M168" s="937"/>
      <c r="N168" s="937"/>
      <c r="O168" s="937"/>
      <c r="P168" s="937"/>
      <c r="Q168" s="937"/>
      <c r="R168" s="937"/>
      <c r="S168" s="937"/>
      <c r="T168" s="937"/>
      <c r="U168" s="937"/>
      <c r="V168" s="937"/>
      <c r="W168" s="937"/>
      <c r="X168" s="937"/>
      <c r="Y168" s="937"/>
      <c r="Z168" s="937"/>
      <c r="AA168" s="937"/>
      <c r="AB168" s="937"/>
      <c r="AC168" s="937"/>
      <c r="AD168" s="937"/>
      <c r="AE168" s="937"/>
      <c r="AF168" s="937"/>
      <c r="AG168" s="937"/>
      <c r="AH168" s="937"/>
      <c r="AI168" s="937"/>
      <c r="AJ168" s="937"/>
      <c r="AK168" s="937"/>
      <c r="AL168" s="937"/>
      <c r="AM168" s="937"/>
      <c r="AN168" s="937"/>
      <c r="AO168" s="937"/>
      <c r="AP168" s="937"/>
      <c r="AQ168" s="937"/>
      <c r="AR168" s="937"/>
      <c r="AS168" s="937"/>
      <c r="AT168" s="937"/>
      <c r="AU168" s="937"/>
      <c r="AV168" s="937"/>
      <c r="AW168" s="937"/>
      <c r="AX168" s="937"/>
      <c r="AY168" s="937"/>
      <c r="AZ168" s="937"/>
      <c r="BA168" s="937"/>
      <c r="BB168" s="937"/>
      <c r="BC168" s="937"/>
      <c r="BD168" s="937"/>
      <c r="BE168" s="937"/>
      <c r="BF168" s="402"/>
      <c r="BH168" s="2"/>
      <c r="BI168" s="2"/>
    </row>
    <row r="169" spans="1:68" ht="16.899999999999999" customHeight="1">
      <c r="A169" s="264"/>
      <c r="B169" s="265"/>
      <c r="C169" s="937"/>
      <c r="D169" s="937"/>
      <c r="E169" s="937"/>
      <c r="F169" s="937"/>
      <c r="G169" s="937"/>
      <c r="H169" s="937"/>
      <c r="I169" s="937"/>
      <c r="J169" s="937"/>
      <c r="K169" s="937"/>
      <c r="L169" s="937"/>
      <c r="M169" s="937"/>
      <c r="N169" s="937"/>
      <c r="O169" s="937"/>
      <c r="P169" s="937"/>
      <c r="Q169" s="937"/>
      <c r="R169" s="937"/>
      <c r="S169" s="937"/>
      <c r="T169" s="937"/>
      <c r="U169" s="937"/>
      <c r="V169" s="937"/>
      <c r="W169" s="937"/>
      <c r="X169" s="937"/>
      <c r="Y169" s="937"/>
      <c r="Z169" s="937"/>
      <c r="AA169" s="937"/>
      <c r="AB169" s="937"/>
      <c r="AC169" s="937"/>
      <c r="AD169" s="937"/>
      <c r="AE169" s="937"/>
      <c r="AF169" s="937"/>
      <c r="AG169" s="937"/>
      <c r="AH169" s="937"/>
      <c r="AI169" s="937"/>
      <c r="AJ169" s="937"/>
      <c r="AK169" s="937"/>
      <c r="AL169" s="937"/>
      <c r="AM169" s="937"/>
      <c r="AN169" s="937"/>
      <c r="AO169" s="937"/>
      <c r="AP169" s="937"/>
      <c r="AQ169" s="937"/>
      <c r="AR169" s="937"/>
      <c r="AS169" s="937"/>
      <c r="AT169" s="937"/>
      <c r="AU169" s="937"/>
      <c r="AV169" s="937"/>
      <c r="AW169" s="937"/>
      <c r="AX169" s="937"/>
      <c r="AY169" s="937"/>
      <c r="AZ169" s="937"/>
      <c r="BA169" s="937"/>
      <c r="BB169" s="937"/>
      <c r="BC169" s="937"/>
      <c r="BD169" s="937"/>
      <c r="BE169" s="937"/>
      <c r="BF169" s="402"/>
      <c r="BH169" s="2"/>
      <c r="BI169" s="2"/>
    </row>
    <row r="170" spans="1:68" s="111" customFormat="1" ht="15">
      <c r="A170" s="874"/>
      <c r="B170" s="874"/>
      <c r="C170" s="874"/>
      <c r="D170" s="874"/>
      <c r="E170" s="874"/>
      <c r="F170" s="874"/>
      <c r="G170" s="874"/>
      <c r="H170" s="874"/>
      <c r="I170" s="874"/>
      <c r="J170" s="874"/>
      <c r="K170" s="874"/>
      <c r="L170" s="874"/>
      <c r="M170" s="874"/>
      <c r="N170" s="874"/>
      <c r="O170" s="874"/>
      <c r="P170" s="874"/>
      <c r="Q170" s="874"/>
      <c r="R170" s="874"/>
      <c r="S170" s="874"/>
      <c r="T170" s="874"/>
      <c r="U170" s="874"/>
      <c r="V170" s="874"/>
      <c r="W170" s="874"/>
      <c r="X170" s="874"/>
      <c r="Y170" s="874"/>
      <c r="Z170" s="874"/>
      <c r="AA170" s="874"/>
      <c r="AB170" s="874"/>
      <c r="AC170" s="874"/>
      <c r="AD170" s="874"/>
      <c r="AE170" s="874"/>
      <c r="AF170" s="874"/>
      <c r="AG170" s="874"/>
      <c r="AH170" s="874"/>
      <c r="AI170" s="874"/>
      <c r="AJ170" s="874"/>
      <c r="AK170" s="874"/>
      <c r="AL170" s="874"/>
      <c r="AM170" s="874"/>
      <c r="AN170" s="874"/>
      <c r="AO170" s="874"/>
      <c r="AP170" s="874"/>
      <c r="AQ170" s="874"/>
      <c r="AR170" s="874"/>
      <c r="AS170" s="874"/>
      <c r="AT170" s="874"/>
      <c r="AU170" s="874"/>
      <c r="AV170" s="874"/>
      <c r="AW170" s="874"/>
      <c r="AX170" s="874"/>
      <c r="AY170" s="874"/>
      <c r="AZ170" s="874"/>
      <c r="BA170" s="874"/>
      <c r="BB170" s="874"/>
      <c r="BC170" s="874"/>
      <c r="BD170" s="874"/>
      <c r="BE170" s="874"/>
      <c r="BF170" s="402"/>
      <c r="BG170" s="112"/>
      <c r="BJ170" s="113"/>
    </row>
    <row r="171" spans="1:68">
      <c r="BF171" s="402"/>
      <c r="BH171" s="2"/>
      <c r="BI171" s="2"/>
    </row>
    <row r="172" spans="1:68" s="111" customFormat="1" ht="12.75" customHeight="1">
      <c r="A172" s="204" t="s">
        <v>325</v>
      </c>
      <c r="B172" s="225"/>
      <c r="C172" s="225"/>
      <c r="D172" s="225"/>
      <c r="E172" s="225"/>
      <c r="F172" s="225"/>
      <c r="G172" s="225"/>
      <c r="H172" s="225"/>
      <c r="I172" s="225"/>
      <c r="J172" s="225"/>
      <c r="K172" s="225"/>
      <c r="L172" s="225"/>
      <c r="M172" s="225"/>
      <c r="BE172" s="526"/>
      <c r="BF172" s="402"/>
      <c r="BG172" s="266"/>
      <c r="BH172" s="260"/>
      <c r="BI172" s="260"/>
      <c r="BJ172" s="267"/>
      <c r="BK172" s="260"/>
      <c r="BL172" s="260"/>
      <c r="BM172" s="260"/>
      <c r="BN172" s="260"/>
      <c r="BO172" s="260"/>
      <c r="BP172" s="260"/>
    </row>
    <row r="173" spans="1:68" s="257" customFormat="1" ht="21" customHeight="1">
      <c r="A173" s="874" t="s">
        <v>311</v>
      </c>
      <c r="B173" s="874"/>
      <c r="C173" s="874"/>
      <c r="D173" s="874" t="s">
        <v>576</v>
      </c>
      <c r="E173" s="874"/>
      <c r="F173" s="874"/>
      <c r="G173" s="874"/>
      <c r="H173" s="874"/>
      <c r="I173" s="874"/>
      <c r="J173" s="874"/>
      <c r="K173" s="874"/>
      <c r="L173" s="874"/>
      <c r="M173" s="874"/>
      <c r="N173" s="874"/>
      <c r="O173" s="874"/>
      <c r="P173" s="874"/>
      <c r="Q173" s="874"/>
      <c r="R173" s="874"/>
      <c r="S173" s="874"/>
      <c r="T173" s="874"/>
      <c r="U173" s="874"/>
      <c r="V173" s="874"/>
      <c r="W173" s="874"/>
      <c r="X173" s="874"/>
      <c r="Y173" s="874"/>
      <c r="Z173" s="874"/>
      <c r="AA173" s="874"/>
      <c r="AB173" s="874"/>
      <c r="AC173" s="874"/>
      <c r="AD173" s="874"/>
      <c r="AE173" s="874"/>
      <c r="AF173" s="874"/>
      <c r="AG173" s="874"/>
      <c r="AH173" s="874"/>
      <c r="AI173" s="874"/>
      <c r="AJ173" s="874"/>
      <c r="AK173" s="874"/>
      <c r="AL173" s="874"/>
      <c r="AM173" s="874"/>
      <c r="AN173" s="874"/>
      <c r="AO173" s="874"/>
      <c r="AP173" s="874"/>
      <c r="AQ173" s="874"/>
      <c r="AR173" s="874"/>
      <c r="AS173" s="874"/>
      <c r="AT173" s="874"/>
      <c r="AU173" s="874"/>
      <c r="AV173" s="874"/>
      <c r="AW173" s="874"/>
      <c r="AX173" s="874"/>
      <c r="AY173" s="874"/>
      <c r="AZ173" s="874"/>
      <c r="BA173" s="874"/>
      <c r="BB173" s="874"/>
      <c r="BC173" s="874"/>
      <c r="BD173" s="874"/>
      <c r="BE173" s="874"/>
      <c r="BF173" s="402"/>
      <c r="BK173" s="111"/>
    </row>
    <row r="174" spans="1:68" ht="15.75" customHeight="1">
      <c r="A174" s="260"/>
      <c r="B174" s="261" t="s">
        <v>32</v>
      </c>
      <c r="C174" s="260"/>
      <c r="D174" s="261"/>
      <c r="E174" s="261"/>
      <c r="F174" s="261"/>
      <c r="G174" s="261"/>
      <c r="H174" s="261"/>
      <c r="I174" s="261"/>
      <c r="J174" s="260"/>
      <c r="K174" s="260"/>
      <c r="L174" s="260"/>
      <c r="M174" s="260"/>
      <c r="N174" s="260"/>
      <c r="O174" s="260"/>
      <c r="P174" s="260"/>
      <c r="Q174" s="260"/>
      <c r="R174" s="260"/>
      <c r="S174" s="260"/>
      <c r="T174" s="260"/>
      <c r="U174" s="260"/>
      <c r="V174" s="260"/>
      <c r="W174" s="260"/>
      <c r="X174" s="260"/>
      <c r="Y174" s="260"/>
      <c r="Z174" s="260"/>
      <c r="AA174" s="260"/>
      <c r="AB174" s="260"/>
      <c r="AC174" s="260"/>
      <c r="AD174" s="260"/>
      <c r="AE174" s="260"/>
      <c r="AF174" s="260"/>
      <c r="AG174" s="260"/>
      <c r="AH174" s="260"/>
      <c r="AI174" s="260"/>
      <c r="AJ174" s="260"/>
      <c r="AK174" s="260"/>
      <c r="AL174" s="260"/>
      <c r="AM174" s="260"/>
      <c r="AN174" s="260"/>
      <c r="AO174" s="260"/>
      <c r="AP174" s="260"/>
      <c r="AQ174" s="260"/>
      <c r="AR174" s="260"/>
      <c r="AS174" s="260"/>
      <c r="AT174" s="260"/>
      <c r="AU174" s="260"/>
      <c r="AV174" s="260"/>
      <c r="AW174" s="260"/>
      <c r="AX174" s="260"/>
      <c r="AY174" s="260"/>
      <c r="AZ174" s="260"/>
      <c r="BA174" s="260"/>
      <c r="BB174" s="260"/>
      <c r="BC174" s="260"/>
      <c r="BD174" s="260"/>
      <c r="BE174" s="260"/>
      <c r="BF174" s="402"/>
    </row>
    <row r="175" spans="1:68" ht="12.75" customHeight="1">
      <c r="A175" s="263"/>
      <c r="B175" s="262" t="s">
        <v>328</v>
      </c>
      <c r="C175" s="936" t="s">
        <v>573</v>
      </c>
      <c r="D175" s="936"/>
      <c r="E175" s="936"/>
      <c r="F175" s="936"/>
      <c r="G175" s="936"/>
      <c r="H175" s="936"/>
      <c r="I175" s="936"/>
      <c r="J175" s="936"/>
      <c r="K175" s="936"/>
      <c r="L175" s="936"/>
      <c r="M175" s="936"/>
      <c r="N175" s="936"/>
      <c r="O175" s="936"/>
      <c r="P175" s="936"/>
      <c r="Q175" s="936"/>
      <c r="R175" s="936"/>
      <c r="S175" s="936"/>
      <c r="T175" s="936"/>
      <c r="U175" s="936"/>
      <c r="V175" s="936"/>
      <c r="W175" s="936"/>
      <c r="X175" s="936"/>
      <c r="Y175" s="936"/>
      <c r="Z175" s="936"/>
      <c r="AA175" s="936"/>
      <c r="AB175" s="936"/>
      <c r="AC175" s="936"/>
      <c r="AD175" s="936"/>
      <c r="AE175" s="936"/>
      <c r="AF175" s="936"/>
      <c r="AG175" s="936"/>
      <c r="AH175" s="936"/>
      <c r="AI175" s="936"/>
      <c r="AJ175" s="936"/>
      <c r="AK175" s="936"/>
      <c r="AL175" s="936"/>
      <c r="AM175" s="936"/>
      <c r="AN175" s="936"/>
      <c r="AO175" s="936"/>
      <c r="AP175" s="936"/>
      <c r="AQ175" s="936"/>
      <c r="AR175" s="936"/>
      <c r="AS175" s="936"/>
      <c r="AT175" s="936"/>
      <c r="AU175" s="936"/>
      <c r="AV175" s="936"/>
      <c r="AW175" s="936"/>
      <c r="AX175" s="936"/>
      <c r="AY175" s="936"/>
      <c r="AZ175" s="936"/>
      <c r="BA175" s="936"/>
      <c r="BB175" s="936"/>
      <c r="BC175" s="936"/>
      <c r="BD175" s="936"/>
      <c r="BE175" s="936"/>
      <c r="BF175" s="402"/>
    </row>
    <row r="176" spans="1:68" ht="18.600000000000001" customHeight="1">
      <c r="A176" s="263"/>
      <c r="B176" s="262"/>
      <c r="C176" s="936"/>
      <c r="D176" s="936"/>
      <c r="E176" s="936"/>
      <c r="F176" s="936"/>
      <c r="G176" s="936"/>
      <c r="H176" s="936"/>
      <c r="I176" s="936"/>
      <c r="J176" s="936"/>
      <c r="K176" s="936"/>
      <c r="L176" s="936"/>
      <c r="M176" s="936"/>
      <c r="N176" s="936"/>
      <c r="O176" s="936"/>
      <c r="P176" s="936"/>
      <c r="Q176" s="936"/>
      <c r="R176" s="936"/>
      <c r="S176" s="936"/>
      <c r="T176" s="936"/>
      <c r="U176" s="936"/>
      <c r="V176" s="936"/>
      <c r="W176" s="936"/>
      <c r="X176" s="936"/>
      <c r="Y176" s="936"/>
      <c r="Z176" s="936"/>
      <c r="AA176" s="936"/>
      <c r="AB176" s="936"/>
      <c r="AC176" s="936"/>
      <c r="AD176" s="936"/>
      <c r="AE176" s="936"/>
      <c r="AF176" s="936"/>
      <c r="AG176" s="936"/>
      <c r="AH176" s="936"/>
      <c r="AI176" s="936"/>
      <c r="AJ176" s="936"/>
      <c r="AK176" s="936"/>
      <c r="AL176" s="936"/>
      <c r="AM176" s="936"/>
      <c r="AN176" s="936"/>
      <c r="AO176" s="936"/>
      <c r="AP176" s="936"/>
      <c r="AQ176" s="936"/>
      <c r="AR176" s="936"/>
      <c r="AS176" s="936"/>
      <c r="AT176" s="936"/>
      <c r="AU176" s="936"/>
      <c r="AV176" s="936"/>
      <c r="AW176" s="936"/>
      <c r="AX176" s="936"/>
      <c r="AY176" s="936"/>
      <c r="AZ176" s="936"/>
      <c r="BA176" s="936"/>
      <c r="BB176" s="936"/>
      <c r="BC176" s="936"/>
      <c r="BD176" s="936"/>
      <c r="BE176" s="936"/>
      <c r="BF176" s="402"/>
    </row>
    <row r="177" spans="1:78" ht="12.75" customHeight="1">
      <c r="A177" s="263"/>
      <c r="B177" s="262" t="s">
        <v>328</v>
      </c>
      <c r="C177" s="937" t="s">
        <v>574</v>
      </c>
      <c r="D177" s="937"/>
      <c r="E177" s="937"/>
      <c r="F177" s="937"/>
      <c r="G177" s="937"/>
      <c r="H177" s="937"/>
      <c r="I177" s="937"/>
      <c r="J177" s="937"/>
      <c r="K177" s="937"/>
      <c r="L177" s="937"/>
      <c r="M177" s="937"/>
      <c r="N177" s="937"/>
      <c r="O177" s="937"/>
      <c r="P177" s="937"/>
      <c r="Q177" s="937"/>
      <c r="R177" s="937"/>
      <c r="S177" s="937"/>
      <c r="T177" s="937"/>
      <c r="U177" s="937"/>
      <c r="V177" s="937"/>
      <c r="W177" s="937"/>
      <c r="X177" s="937"/>
      <c r="Y177" s="937"/>
      <c r="Z177" s="937"/>
      <c r="AA177" s="937"/>
      <c r="AB177" s="937"/>
      <c r="AC177" s="937"/>
      <c r="AD177" s="937"/>
      <c r="AE177" s="937"/>
      <c r="AF177" s="937"/>
      <c r="AG177" s="937"/>
      <c r="AH177" s="937"/>
      <c r="AI177" s="937"/>
      <c r="AJ177" s="937"/>
      <c r="AK177" s="937"/>
      <c r="AL177" s="937"/>
      <c r="AM177" s="937"/>
      <c r="AN177" s="937"/>
      <c r="AO177" s="937"/>
      <c r="AP177" s="937"/>
      <c r="AQ177" s="937"/>
      <c r="AR177" s="937"/>
      <c r="AS177" s="937"/>
      <c r="AT177" s="937"/>
      <c r="AU177" s="937"/>
      <c r="AV177" s="937"/>
      <c r="AW177" s="937"/>
      <c r="AX177" s="937"/>
      <c r="AY177" s="937"/>
      <c r="AZ177" s="937"/>
      <c r="BA177" s="937"/>
      <c r="BB177" s="937"/>
      <c r="BC177" s="937"/>
      <c r="BD177" s="937"/>
      <c r="BE177" s="937"/>
      <c r="BF177" s="402"/>
    </row>
    <row r="178" spans="1:78" ht="12.75" customHeight="1">
      <c r="A178" s="264"/>
      <c r="B178" s="265"/>
      <c r="C178" s="937"/>
      <c r="D178" s="937"/>
      <c r="E178" s="937"/>
      <c r="F178" s="937"/>
      <c r="G178" s="937"/>
      <c r="H178" s="937"/>
      <c r="I178" s="937"/>
      <c r="J178" s="937"/>
      <c r="K178" s="937"/>
      <c r="L178" s="937"/>
      <c r="M178" s="937"/>
      <c r="N178" s="937"/>
      <c r="O178" s="937"/>
      <c r="P178" s="937"/>
      <c r="Q178" s="937"/>
      <c r="R178" s="937"/>
      <c r="S178" s="937"/>
      <c r="T178" s="937"/>
      <c r="U178" s="937"/>
      <c r="V178" s="937"/>
      <c r="W178" s="937"/>
      <c r="X178" s="937"/>
      <c r="Y178" s="937"/>
      <c r="Z178" s="937"/>
      <c r="AA178" s="937"/>
      <c r="AB178" s="937"/>
      <c r="AC178" s="937"/>
      <c r="AD178" s="937"/>
      <c r="AE178" s="937"/>
      <c r="AF178" s="937"/>
      <c r="AG178" s="937"/>
      <c r="AH178" s="937"/>
      <c r="AI178" s="937"/>
      <c r="AJ178" s="937"/>
      <c r="AK178" s="937"/>
      <c r="AL178" s="937"/>
      <c r="AM178" s="937"/>
      <c r="AN178" s="937"/>
      <c r="AO178" s="937"/>
      <c r="AP178" s="937"/>
      <c r="AQ178" s="937"/>
      <c r="AR178" s="937"/>
      <c r="AS178" s="937"/>
      <c r="AT178" s="937"/>
      <c r="AU178" s="937"/>
      <c r="AV178" s="937"/>
      <c r="AW178" s="937"/>
      <c r="AX178" s="937"/>
      <c r="AY178" s="937"/>
      <c r="AZ178" s="937"/>
      <c r="BA178" s="937"/>
      <c r="BB178" s="937"/>
      <c r="BC178" s="937"/>
      <c r="BD178" s="937"/>
      <c r="BE178" s="937"/>
      <c r="BF178" s="402"/>
      <c r="BH178" s="2"/>
      <c r="BI178" s="2"/>
    </row>
    <row r="179" spans="1:78" ht="16.899999999999999" customHeight="1">
      <c r="A179" s="264"/>
      <c r="B179" s="265"/>
      <c r="C179" s="937"/>
      <c r="D179" s="937"/>
      <c r="E179" s="937"/>
      <c r="F179" s="937"/>
      <c r="G179" s="937"/>
      <c r="H179" s="937"/>
      <c r="I179" s="937"/>
      <c r="J179" s="937"/>
      <c r="K179" s="937"/>
      <c r="L179" s="937"/>
      <c r="M179" s="937"/>
      <c r="N179" s="937"/>
      <c r="O179" s="937"/>
      <c r="P179" s="937"/>
      <c r="Q179" s="937"/>
      <c r="R179" s="937"/>
      <c r="S179" s="937"/>
      <c r="T179" s="937"/>
      <c r="U179" s="937"/>
      <c r="V179" s="937"/>
      <c r="W179" s="937"/>
      <c r="X179" s="937"/>
      <c r="Y179" s="937"/>
      <c r="Z179" s="937"/>
      <c r="AA179" s="937"/>
      <c r="AB179" s="937"/>
      <c r="AC179" s="937"/>
      <c r="AD179" s="937"/>
      <c r="AE179" s="937"/>
      <c r="AF179" s="937"/>
      <c r="AG179" s="937"/>
      <c r="AH179" s="937"/>
      <c r="AI179" s="937"/>
      <c r="AJ179" s="937"/>
      <c r="AK179" s="937"/>
      <c r="AL179" s="937"/>
      <c r="AM179" s="937"/>
      <c r="AN179" s="937"/>
      <c r="AO179" s="937"/>
      <c r="AP179" s="937"/>
      <c r="AQ179" s="937"/>
      <c r="AR179" s="937"/>
      <c r="AS179" s="937"/>
      <c r="AT179" s="937"/>
      <c r="AU179" s="937"/>
      <c r="AV179" s="937"/>
      <c r="AW179" s="937"/>
      <c r="AX179" s="937"/>
      <c r="AY179" s="937"/>
      <c r="AZ179" s="937"/>
      <c r="BA179" s="937"/>
      <c r="BB179" s="937"/>
      <c r="BC179" s="937"/>
      <c r="BD179" s="937"/>
      <c r="BE179" s="937"/>
      <c r="BF179" s="402"/>
      <c r="BH179" s="2"/>
      <c r="BI179" s="2"/>
    </row>
    <row r="180" spans="1:78" s="111" customFormat="1">
      <c r="A180" s="250"/>
      <c r="B180" s="251"/>
      <c r="C180" s="252"/>
      <c r="D180" s="252"/>
      <c r="E180" s="252"/>
      <c r="F180" s="252"/>
      <c r="G180" s="252"/>
      <c r="H180" s="252"/>
      <c r="I180" s="252"/>
      <c r="J180" s="252"/>
      <c r="K180" s="252"/>
      <c r="L180" s="252"/>
      <c r="M180" s="252"/>
      <c r="N180" s="252"/>
      <c r="O180" s="252"/>
      <c r="P180" s="252"/>
      <c r="Q180" s="252"/>
      <c r="R180" s="252"/>
      <c r="S180" s="252"/>
      <c r="T180" s="252"/>
      <c r="U180" s="252"/>
      <c r="V180" s="252"/>
      <c r="W180" s="252"/>
      <c r="X180" s="252"/>
      <c r="Y180" s="252"/>
      <c r="Z180" s="252"/>
      <c r="AA180" s="252"/>
      <c r="AB180" s="252"/>
      <c r="AC180" s="252"/>
      <c r="AD180" s="252"/>
      <c r="AE180" s="252"/>
      <c r="AF180" s="252"/>
      <c r="AG180" s="252"/>
      <c r="AH180" s="252"/>
      <c r="AI180" s="252"/>
      <c r="AJ180" s="252"/>
      <c r="AK180" s="252"/>
      <c r="AL180" s="252"/>
      <c r="AM180" s="252"/>
      <c r="AN180" s="252"/>
      <c r="AO180" s="252"/>
      <c r="AP180" s="252"/>
      <c r="AQ180" s="252"/>
      <c r="AR180" s="252"/>
      <c r="AS180" s="252"/>
      <c r="AT180" s="252"/>
      <c r="AU180" s="252"/>
      <c r="AV180" s="252"/>
      <c r="AW180" s="252"/>
      <c r="AX180" s="252"/>
      <c r="AY180" s="252"/>
      <c r="AZ180" s="252"/>
      <c r="BA180" s="252"/>
      <c r="BB180" s="252"/>
      <c r="BC180" s="252"/>
      <c r="BD180" s="252"/>
      <c r="BF180" s="402"/>
      <c r="BG180" s="112"/>
      <c r="BJ180" s="113"/>
    </row>
    <row r="181" spans="1:78" ht="12.75" customHeight="1">
      <c r="A181" s="717" t="s">
        <v>344</v>
      </c>
      <c r="B181" s="718"/>
      <c r="C181" s="719"/>
      <c r="D181" s="727" t="s">
        <v>315</v>
      </c>
      <c r="E181" s="728"/>
      <c r="F181" s="728"/>
      <c r="G181" s="728"/>
      <c r="H181" s="728"/>
      <c r="I181" s="728"/>
      <c r="J181" s="728"/>
      <c r="K181" s="728"/>
      <c r="L181" s="728"/>
      <c r="M181" s="728"/>
      <c r="N181" s="728"/>
      <c r="O181" s="728"/>
      <c r="P181" s="728"/>
      <c r="Q181" s="728"/>
      <c r="R181" s="728"/>
      <c r="S181" s="736" t="s">
        <v>482</v>
      </c>
      <c r="T181" s="737"/>
      <c r="U181" s="737"/>
      <c r="V181" s="737"/>
      <c r="W181" s="737"/>
      <c r="X181" s="737"/>
      <c r="Y181" s="737"/>
      <c r="Z181" s="737"/>
      <c r="AA181" s="737"/>
      <c r="AB181" s="737"/>
      <c r="AC181" s="737"/>
      <c r="AD181" s="737"/>
      <c r="AE181" s="737"/>
      <c r="AF181" s="737"/>
      <c r="AG181" s="737"/>
      <c r="AH181" s="737"/>
      <c r="AI181" s="737"/>
      <c r="AJ181" s="737"/>
      <c r="AK181" s="737"/>
      <c r="AL181" s="737"/>
      <c r="AM181" s="737"/>
      <c r="AN181" s="737"/>
      <c r="AO181" s="737"/>
      <c r="AP181" s="737"/>
      <c r="AQ181" s="737"/>
      <c r="AR181" s="737"/>
      <c r="AS181" s="737"/>
      <c r="AT181" s="737"/>
      <c r="AU181" s="737"/>
      <c r="AV181" s="737"/>
      <c r="AW181" s="737"/>
      <c r="AX181" s="737"/>
      <c r="AY181" s="737"/>
      <c r="AZ181" s="737"/>
      <c r="BA181" s="737"/>
      <c r="BB181" s="737"/>
      <c r="BC181" s="737"/>
      <c r="BD181" s="737"/>
      <c r="BE181" s="738"/>
      <c r="BF181" s="402"/>
      <c r="BH181" s="2"/>
      <c r="BI181" s="2"/>
    </row>
    <row r="182" spans="1:78" ht="12.75" customHeight="1">
      <c r="A182" s="720"/>
      <c r="B182" s="721"/>
      <c r="C182" s="722"/>
      <c r="D182" s="730"/>
      <c r="E182" s="731"/>
      <c r="F182" s="731"/>
      <c r="G182" s="731"/>
      <c r="H182" s="731"/>
      <c r="I182" s="731"/>
      <c r="J182" s="731"/>
      <c r="K182" s="731"/>
      <c r="L182" s="731"/>
      <c r="M182" s="731"/>
      <c r="N182" s="731"/>
      <c r="O182" s="731"/>
      <c r="P182" s="731"/>
      <c r="Q182" s="731"/>
      <c r="R182" s="731"/>
      <c r="S182" s="739" t="s">
        <v>316</v>
      </c>
      <c r="T182" s="740"/>
      <c r="U182" s="740"/>
      <c r="V182" s="740"/>
      <c r="W182" s="740"/>
      <c r="X182" s="740"/>
      <c r="Y182" s="740"/>
      <c r="Z182" s="740"/>
      <c r="AA182" s="740"/>
      <c r="AB182" s="740"/>
      <c r="AC182" s="740"/>
      <c r="AD182" s="740"/>
      <c r="AE182" s="740"/>
      <c r="AF182" s="740"/>
      <c r="AG182" s="740"/>
      <c r="AH182" s="740"/>
      <c r="AI182" s="740"/>
      <c r="AJ182" s="740"/>
      <c r="AK182" s="740"/>
      <c r="AL182" s="740"/>
      <c r="AM182" s="740"/>
      <c r="AN182" s="740"/>
      <c r="AO182" s="740"/>
      <c r="AP182" s="740"/>
      <c r="AQ182" s="740"/>
      <c r="AR182" s="740"/>
      <c r="AS182" s="740"/>
      <c r="AT182" s="740"/>
      <c r="AU182" s="740"/>
      <c r="AV182" s="740"/>
      <c r="AW182" s="740"/>
      <c r="AX182" s="740"/>
      <c r="AY182" s="740"/>
      <c r="AZ182" s="740"/>
      <c r="BA182" s="740"/>
      <c r="BB182" s="740"/>
      <c r="BC182" s="740"/>
      <c r="BD182" s="740"/>
      <c r="BE182" s="741"/>
      <c r="BF182" s="402"/>
      <c r="BH182" s="2"/>
      <c r="BI182" s="2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</row>
    <row r="183" spans="1:78" ht="12.75" customHeight="1">
      <c r="A183" s="723"/>
      <c r="B183" s="724"/>
      <c r="C183" s="725"/>
      <c r="D183" s="733"/>
      <c r="E183" s="734"/>
      <c r="F183" s="734"/>
      <c r="G183" s="734"/>
      <c r="H183" s="734"/>
      <c r="I183" s="734"/>
      <c r="J183" s="734"/>
      <c r="K183" s="734"/>
      <c r="L183" s="734"/>
      <c r="M183" s="734"/>
      <c r="N183" s="734"/>
      <c r="O183" s="734"/>
      <c r="P183" s="734"/>
      <c r="Q183" s="734"/>
      <c r="R183" s="735"/>
      <c r="S183" s="807">
        <v>0</v>
      </c>
      <c r="T183" s="808"/>
      <c r="U183" s="808"/>
      <c r="V183" s="808"/>
      <c r="W183" s="809"/>
      <c r="X183" s="815" t="s">
        <v>229</v>
      </c>
      <c r="Y183" s="816"/>
      <c r="Z183" s="816"/>
      <c r="AA183" s="816"/>
      <c r="AB183" s="816"/>
      <c r="AC183" s="817"/>
      <c r="AD183" s="807" t="s">
        <v>562</v>
      </c>
      <c r="AE183" s="808"/>
      <c r="AF183" s="808"/>
      <c r="AG183" s="808"/>
      <c r="AH183" s="808"/>
      <c r="AI183" s="808"/>
      <c r="AJ183" s="809"/>
      <c r="AK183" s="807" t="s">
        <v>359</v>
      </c>
      <c r="AL183" s="808"/>
      <c r="AM183" s="808"/>
      <c r="AN183" s="808"/>
      <c r="AO183" s="808"/>
      <c r="AP183" s="808"/>
      <c r="AQ183" s="809"/>
      <c r="AR183" s="807" t="s">
        <v>360</v>
      </c>
      <c r="AS183" s="808"/>
      <c r="AT183" s="808"/>
      <c r="AU183" s="808"/>
      <c r="AV183" s="808"/>
      <c r="AW183" s="808"/>
      <c r="AX183" s="809"/>
      <c r="AY183" s="807" t="s">
        <v>361</v>
      </c>
      <c r="AZ183" s="808"/>
      <c r="BA183" s="808"/>
      <c r="BB183" s="808"/>
      <c r="BC183" s="808"/>
      <c r="BD183" s="808"/>
      <c r="BE183" s="809"/>
      <c r="BF183" s="402"/>
      <c r="BH183" s="2"/>
      <c r="BI183" s="2"/>
      <c r="BP183" s="8"/>
      <c r="BQ183" s="953"/>
      <c r="BR183" s="953"/>
      <c r="BS183" s="953"/>
      <c r="BT183" s="953"/>
      <c r="BU183" s="953"/>
      <c r="BV183" s="953"/>
      <c r="BW183" s="953"/>
      <c r="BX183" s="8"/>
      <c r="BY183" s="8"/>
      <c r="BZ183" s="8"/>
    </row>
    <row r="184" spans="1:78" ht="15" customHeight="1">
      <c r="A184" s="889" t="s">
        <v>318</v>
      </c>
      <c r="B184" s="890"/>
      <c r="C184" s="891"/>
      <c r="D184" s="938" t="str">
        <f>VLOOKUP(BI209,BI212:BY218,5)</f>
        <v>Результаты участия обучающихся в предметных олимпиадах</v>
      </c>
      <c r="E184" s="939"/>
      <c r="F184" s="939"/>
      <c r="G184" s="939"/>
      <c r="H184" s="939"/>
      <c r="I184" s="939"/>
      <c r="J184" s="939"/>
      <c r="K184" s="939"/>
      <c r="L184" s="939"/>
      <c r="M184" s="939"/>
      <c r="N184" s="939"/>
      <c r="O184" s="939"/>
      <c r="P184" s="939"/>
      <c r="Q184" s="939"/>
      <c r="R184" s="940"/>
      <c r="S184" s="944" t="s">
        <v>488</v>
      </c>
      <c r="T184" s="945"/>
      <c r="U184" s="945"/>
      <c r="V184" s="945"/>
      <c r="W184" s="945"/>
      <c r="X184" s="945"/>
      <c r="Y184" s="945"/>
      <c r="Z184" s="945"/>
      <c r="AA184" s="945"/>
      <c r="AB184" s="945"/>
      <c r="AC184" s="945"/>
      <c r="AD184" s="945"/>
      <c r="AE184" s="945"/>
      <c r="AF184" s="945"/>
      <c r="AG184" s="945"/>
      <c r="AH184" s="945"/>
      <c r="AI184" s="945"/>
      <c r="AJ184" s="945"/>
      <c r="AK184" s="945"/>
      <c r="AL184" s="945"/>
      <c r="AM184" s="945"/>
      <c r="AN184" s="945"/>
      <c r="AO184" s="945"/>
      <c r="AP184" s="945"/>
      <c r="AQ184" s="945"/>
      <c r="AR184" s="945"/>
      <c r="AS184" s="945"/>
      <c r="AT184" s="945"/>
      <c r="AU184" s="945"/>
      <c r="AV184" s="945"/>
      <c r="AW184" s="945"/>
      <c r="AX184" s="945"/>
      <c r="AY184" s="945"/>
      <c r="AZ184" s="945"/>
      <c r="BA184" s="945"/>
      <c r="BB184" s="945"/>
      <c r="BC184" s="945"/>
      <c r="BD184" s="945"/>
      <c r="BE184" s="946"/>
      <c r="BF184" s="402"/>
      <c r="BG184" s="315" t="s">
        <v>526</v>
      </c>
      <c r="BH184" s="2"/>
      <c r="BI184" s="2"/>
      <c r="BP184" s="8"/>
      <c r="BQ184" s="300"/>
      <c r="BR184" s="300"/>
      <c r="BS184" s="300"/>
      <c r="BT184" s="300"/>
      <c r="BU184" s="300"/>
      <c r="BV184" s="300"/>
      <c r="BW184" s="300"/>
      <c r="BX184" s="8"/>
      <c r="BY184" s="8"/>
      <c r="BZ184" s="8"/>
    </row>
    <row r="185" spans="1:78" ht="12.75" customHeight="1">
      <c r="A185" s="892"/>
      <c r="B185" s="893"/>
      <c r="C185" s="894"/>
      <c r="D185" s="941"/>
      <c r="E185" s="942"/>
      <c r="F185" s="942"/>
      <c r="G185" s="942"/>
      <c r="H185" s="942"/>
      <c r="I185" s="942"/>
      <c r="J185" s="942"/>
      <c r="K185" s="942"/>
      <c r="L185" s="942"/>
      <c r="M185" s="942"/>
      <c r="N185" s="942"/>
      <c r="O185" s="942"/>
      <c r="P185" s="942"/>
      <c r="Q185" s="942"/>
      <c r="R185" s="943"/>
      <c r="S185" s="794" t="s">
        <v>331</v>
      </c>
      <c r="T185" s="789"/>
      <c r="U185" s="789"/>
      <c r="V185" s="789"/>
      <c r="W185" s="795"/>
      <c r="X185" s="794" t="s">
        <v>59</v>
      </c>
      <c r="Y185" s="789"/>
      <c r="Z185" s="789"/>
      <c r="AA185" s="789"/>
      <c r="AB185" s="789"/>
      <c r="AC185" s="789"/>
      <c r="AD185" s="794" t="str">
        <f>IF(Ном_=2,"Зональн., муницип. ур.","Муницип. уровень")</f>
        <v>Муницип. уровень</v>
      </c>
      <c r="AE185" s="789"/>
      <c r="AF185" s="789"/>
      <c r="AG185" s="789"/>
      <c r="AH185" s="789"/>
      <c r="AI185" s="789"/>
      <c r="AJ185" s="795"/>
      <c r="AK185" s="789" t="s">
        <v>319</v>
      </c>
      <c r="AL185" s="789"/>
      <c r="AM185" s="789"/>
      <c r="AN185" s="789"/>
      <c r="AO185" s="789"/>
      <c r="AP185" s="789"/>
      <c r="AQ185" s="789"/>
      <c r="AR185" s="794" t="s">
        <v>322</v>
      </c>
      <c r="AS185" s="789"/>
      <c r="AT185" s="789"/>
      <c r="AU185" s="789"/>
      <c r="AV185" s="789"/>
      <c r="AW185" s="789"/>
      <c r="AX185" s="795"/>
      <c r="AY185" s="794" t="s">
        <v>58</v>
      </c>
      <c r="AZ185" s="789"/>
      <c r="BA185" s="789"/>
      <c r="BB185" s="789"/>
      <c r="BC185" s="789"/>
      <c r="BD185" s="789"/>
      <c r="BE185" s="795"/>
      <c r="BF185" s="402"/>
      <c r="BG185" s="2" t="s">
        <v>502</v>
      </c>
      <c r="BH185" s="2"/>
      <c r="BI185" s="2"/>
      <c r="BP185" s="8"/>
      <c r="BQ185" s="954"/>
      <c r="BR185" s="955"/>
      <c r="BS185" s="955"/>
      <c r="BT185" s="955"/>
      <c r="BU185" s="955"/>
      <c r="BV185" s="955"/>
      <c r="BW185" s="955"/>
      <c r="BX185" s="8"/>
      <c r="BY185" s="8"/>
      <c r="BZ185" s="8"/>
    </row>
    <row r="186" spans="1:78" ht="12.75" customHeight="1">
      <c r="A186" s="892"/>
      <c r="B186" s="893"/>
      <c r="C186" s="894"/>
      <c r="D186" s="941"/>
      <c r="E186" s="942"/>
      <c r="F186" s="942"/>
      <c r="G186" s="942"/>
      <c r="H186" s="942"/>
      <c r="I186" s="942"/>
      <c r="J186" s="942"/>
      <c r="K186" s="942"/>
      <c r="L186" s="942"/>
      <c r="M186" s="942"/>
      <c r="N186" s="942"/>
      <c r="O186" s="942"/>
      <c r="P186" s="942"/>
      <c r="Q186" s="942"/>
      <c r="R186" s="943"/>
      <c r="S186" s="796"/>
      <c r="T186" s="790"/>
      <c r="U186" s="790"/>
      <c r="V186" s="790"/>
      <c r="W186" s="797"/>
      <c r="X186" s="796"/>
      <c r="Y186" s="790"/>
      <c r="Z186" s="790"/>
      <c r="AA186" s="790"/>
      <c r="AB186" s="790"/>
      <c r="AC186" s="790"/>
      <c r="AD186" s="796"/>
      <c r="AE186" s="790"/>
      <c r="AF186" s="790"/>
      <c r="AG186" s="790"/>
      <c r="AH186" s="790"/>
      <c r="AI186" s="790"/>
      <c r="AJ186" s="797"/>
      <c r="AK186" s="790"/>
      <c r="AL186" s="790"/>
      <c r="AM186" s="790"/>
      <c r="AN186" s="790"/>
      <c r="AO186" s="790"/>
      <c r="AP186" s="790"/>
      <c r="AQ186" s="790"/>
      <c r="AR186" s="796"/>
      <c r="AS186" s="790"/>
      <c r="AT186" s="790"/>
      <c r="AU186" s="790"/>
      <c r="AV186" s="790"/>
      <c r="AW186" s="790"/>
      <c r="AX186" s="797"/>
      <c r="AY186" s="796"/>
      <c r="AZ186" s="790"/>
      <c r="BA186" s="790"/>
      <c r="BB186" s="790"/>
      <c r="BC186" s="790"/>
      <c r="BD186" s="790"/>
      <c r="BE186" s="797"/>
      <c r="BF186" s="402"/>
      <c r="BH186" s="2"/>
      <c r="BI186" s="2"/>
      <c r="BP186" s="8"/>
      <c r="BQ186" s="955"/>
      <c r="BR186" s="955"/>
      <c r="BS186" s="955"/>
      <c r="BT186" s="955"/>
      <c r="BU186" s="955"/>
      <c r="BV186" s="955"/>
      <c r="BW186" s="955"/>
      <c r="BX186" s="8"/>
      <c r="BY186" s="8"/>
      <c r="BZ186" s="8"/>
    </row>
    <row r="187" spans="1:78" ht="14.25" customHeight="1">
      <c r="A187" s="892"/>
      <c r="B187" s="893"/>
      <c r="C187" s="894"/>
      <c r="D187" s="941"/>
      <c r="E187" s="942"/>
      <c r="F187" s="942"/>
      <c r="G187" s="942"/>
      <c r="H187" s="942"/>
      <c r="I187" s="942"/>
      <c r="J187" s="942"/>
      <c r="K187" s="942"/>
      <c r="L187" s="942"/>
      <c r="M187" s="942"/>
      <c r="N187" s="942"/>
      <c r="O187" s="942"/>
      <c r="P187" s="942"/>
      <c r="Q187" s="942"/>
      <c r="R187" s="943"/>
      <c r="S187" s="796"/>
      <c r="T187" s="790"/>
      <c r="U187" s="790"/>
      <c r="V187" s="790"/>
      <c r="W187" s="797"/>
      <c r="X187" s="909" t="s">
        <v>374</v>
      </c>
      <c r="Y187" s="947"/>
      <c r="Z187" s="947"/>
      <c r="AA187" s="947"/>
      <c r="AB187" s="947"/>
      <c r="AC187" s="947"/>
      <c r="AD187" s="909" t="s">
        <v>374</v>
      </c>
      <c r="AE187" s="947"/>
      <c r="AF187" s="947"/>
      <c r="AG187" s="947"/>
      <c r="AH187" s="947"/>
      <c r="AI187" s="947"/>
      <c r="AJ187" s="948"/>
      <c r="AK187" s="947" t="s">
        <v>374</v>
      </c>
      <c r="AL187" s="947"/>
      <c r="AM187" s="947"/>
      <c r="AN187" s="947"/>
      <c r="AO187" s="947"/>
      <c r="AP187" s="947"/>
      <c r="AQ187" s="947"/>
      <c r="AR187" s="909" t="s">
        <v>374</v>
      </c>
      <c r="AS187" s="947"/>
      <c r="AT187" s="947"/>
      <c r="AU187" s="947"/>
      <c r="AV187" s="947"/>
      <c r="AW187" s="947"/>
      <c r="AX187" s="948"/>
      <c r="AY187" s="909" t="s">
        <v>374</v>
      </c>
      <c r="AZ187" s="947"/>
      <c r="BA187" s="947"/>
      <c r="BB187" s="947"/>
      <c r="BC187" s="947"/>
      <c r="BD187" s="947"/>
      <c r="BE187" s="948"/>
      <c r="BF187" s="402"/>
      <c r="BH187" s="2"/>
      <c r="BI187" s="2"/>
      <c r="BP187" s="8"/>
      <c r="BQ187" s="955"/>
      <c r="BR187" s="955"/>
      <c r="BS187" s="955"/>
      <c r="BT187" s="955"/>
      <c r="BU187" s="955"/>
      <c r="BV187" s="955"/>
      <c r="BW187" s="955"/>
      <c r="BX187" s="8"/>
      <c r="BY187" s="8"/>
      <c r="BZ187" s="8"/>
    </row>
    <row r="188" spans="1:78" ht="12.75" customHeight="1">
      <c r="A188" s="892"/>
      <c r="B188" s="893"/>
      <c r="C188" s="894"/>
      <c r="D188" s="801" t="s">
        <v>585</v>
      </c>
      <c r="E188" s="802"/>
      <c r="F188" s="802"/>
      <c r="G188" s="802"/>
      <c r="H188" s="802"/>
      <c r="I188" s="802"/>
      <c r="J188" s="802"/>
      <c r="K188" s="802"/>
      <c r="L188" s="802"/>
      <c r="M188" s="802"/>
      <c r="N188" s="802"/>
      <c r="O188" s="802"/>
      <c r="P188" s="802"/>
      <c r="Q188" s="802"/>
      <c r="R188" s="803"/>
      <c r="S188" s="796"/>
      <c r="T188" s="790"/>
      <c r="U188" s="790"/>
      <c r="V188" s="790"/>
      <c r="W188" s="797"/>
      <c r="X188" s="909"/>
      <c r="Y188" s="947"/>
      <c r="Z188" s="947"/>
      <c r="AA188" s="947"/>
      <c r="AB188" s="947"/>
      <c r="AC188" s="947"/>
      <c r="AD188" s="909"/>
      <c r="AE188" s="947"/>
      <c r="AF188" s="947"/>
      <c r="AG188" s="947"/>
      <c r="AH188" s="947"/>
      <c r="AI188" s="947"/>
      <c r="AJ188" s="948"/>
      <c r="AK188" s="947"/>
      <c r="AL188" s="947"/>
      <c r="AM188" s="947"/>
      <c r="AN188" s="947"/>
      <c r="AO188" s="947"/>
      <c r="AP188" s="947"/>
      <c r="AQ188" s="947"/>
      <c r="AR188" s="909"/>
      <c r="AS188" s="947"/>
      <c r="AT188" s="947"/>
      <c r="AU188" s="947"/>
      <c r="AV188" s="947"/>
      <c r="AW188" s="947"/>
      <c r="AX188" s="948"/>
      <c r="AY188" s="909"/>
      <c r="AZ188" s="947"/>
      <c r="BA188" s="947"/>
      <c r="BB188" s="947"/>
      <c r="BC188" s="947"/>
      <c r="BD188" s="947"/>
      <c r="BE188" s="948"/>
      <c r="BF188" s="402"/>
      <c r="BH188" s="2"/>
      <c r="BI188" s="2"/>
      <c r="BP188" s="8"/>
      <c r="BQ188" s="955"/>
      <c r="BR188" s="955"/>
      <c r="BS188" s="955"/>
      <c r="BT188" s="955"/>
      <c r="BU188" s="955"/>
      <c r="BV188" s="955"/>
      <c r="BW188" s="955"/>
      <c r="BX188" s="8"/>
      <c r="BY188" s="8"/>
      <c r="BZ188" s="8"/>
    </row>
    <row r="189" spans="1:78" ht="88.5" customHeight="1">
      <c r="A189" s="892"/>
      <c r="B189" s="893"/>
      <c r="C189" s="894"/>
      <c r="D189" s="801"/>
      <c r="E189" s="802"/>
      <c r="F189" s="802"/>
      <c r="G189" s="802"/>
      <c r="H189" s="802"/>
      <c r="I189" s="802"/>
      <c r="J189" s="802"/>
      <c r="K189" s="802"/>
      <c r="L189" s="802"/>
      <c r="M189" s="802"/>
      <c r="N189" s="802"/>
      <c r="O189" s="802"/>
      <c r="P189" s="802"/>
      <c r="Q189" s="802"/>
      <c r="R189" s="803"/>
      <c r="S189" s="798"/>
      <c r="T189" s="799"/>
      <c r="U189" s="799"/>
      <c r="V189" s="799"/>
      <c r="W189" s="800"/>
      <c r="X189" s="949" t="s">
        <v>74</v>
      </c>
      <c r="Y189" s="950"/>
      <c r="Z189" s="950"/>
      <c r="AA189" s="950"/>
      <c r="AB189" s="950"/>
      <c r="AC189" s="950"/>
      <c r="AD189" s="949" t="s">
        <v>566</v>
      </c>
      <c r="AE189" s="950"/>
      <c r="AF189" s="950"/>
      <c r="AG189" s="950"/>
      <c r="AH189" s="950"/>
      <c r="AI189" s="950"/>
      <c r="AJ189" s="951"/>
      <c r="AK189" s="950" t="s">
        <v>520</v>
      </c>
      <c r="AL189" s="950"/>
      <c r="AM189" s="950"/>
      <c r="AN189" s="950"/>
      <c r="AO189" s="950"/>
      <c r="AP189" s="950"/>
      <c r="AQ189" s="950"/>
      <c r="AR189" s="949" t="s">
        <v>61</v>
      </c>
      <c r="AS189" s="950"/>
      <c r="AT189" s="950"/>
      <c r="AU189" s="950"/>
      <c r="AV189" s="950"/>
      <c r="AW189" s="950"/>
      <c r="AX189" s="951"/>
      <c r="AY189" s="949" t="s">
        <v>567</v>
      </c>
      <c r="AZ189" s="950"/>
      <c r="BA189" s="950"/>
      <c r="BB189" s="950"/>
      <c r="BC189" s="950"/>
      <c r="BD189" s="950"/>
      <c r="BE189" s="951"/>
      <c r="BF189" s="402"/>
      <c r="BH189" s="12" t="s">
        <v>63</v>
      </c>
      <c r="BI189" s="223" t="s">
        <v>62</v>
      </c>
      <c r="BP189" s="8"/>
      <c r="BQ189" s="955"/>
      <c r="BR189" s="955"/>
      <c r="BS189" s="955"/>
      <c r="BT189" s="955"/>
      <c r="BU189" s="955"/>
      <c r="BV189" s="955"/>
      <c r="BW189" s="955"/>
      <c r="BX189" s="8"/>
      <c r="BY189" s="8"/>
      <c r="BZ189" s="8"/>
    </row>
    <row r="190" spans="1:78" ht="12.75" customHeight="1">
      <c r="A190" s="892"/>
      <c r="B190" s="893"/>
      <c r="C190" s="894"/>
      <c r="D190" s="801"/>
      <c r="E190" s="802"/>
      <c r="F190" s="802"/>
      <c r="G190" s="802"/>
      <c r="H190" s="802"/>
      <c r="I190" s="802"/>
      <c r="J190" s="802"/>
      <c r="K190" s="802"/>
      <c r="L190" s="802"/>
      <c r="M190" s="802"/>
      <c r="N190" s="802"/>
      <c r="O190" s="802"/>
      <c r="P190" s="802"/>
      <c r="Q190" s="802"/>
      <c r="R190" s="803"/>
      <c r="S190" s="851" t="str">
        <f>IF(AND(X190="",AD190="",AK190="",AR190="",AY190=""),IF(FIO="","",0),"")</f>
        <v/>
      </c>
      <c r="T190" s="851"/>
      <c r="U190" s="851"/>
      <c r="V190" s="851"/>
      <c r="W190" s="851"/>
      <c r="X190" s="748"/>
      <c r="Y190" s="748"/>
      <c r="Z190" s="748"/>
      <c r="AA190" s="748"/>
      <c r="AB190" s="748"/>
      <c r="AC190" s="748"/>
      <c r="AD190" s="952"/>
      <c r="AE190" s="952"/>
      <c r="AF190" s="952"/>
      <c r="AG190" s="952"/>
      <c r="AH190" s="952"/>
      <c r="AI190" s="952"/>
      <c r="AJ190" s="952"/>
      <c r="AK190" s="952"/>
      <c r="AL190" s="952"/>
      <c r="AM190" s="952"/>
      <c r="AN190" s="952"/>
      <c r="AO190" s="952"/>
      <c r="AP190" s="952"/>
      <c r="AQ190" s="952"/>
      <c r="AR190" s="952"/>
      <c r="AS190" s="952"/>
      <c r="AT190" s="952"/>
      <c r="AU190" s="952"/>
      <c r="AV190" s="952"/>
      <c r="AW190" s="952"/>
      <c r="AX190" s="952"/>
      <c r="AY190" s="952"/>
      <c r="AZ190" s="952"/>
      <c r="BA190" s="952"/>
      <c r="BB190" s="952"/>
      <c r="BC190" s="952"/>
      <c r="BD190" s="952"/>
      <c r="BE190" s="952"/>
      <c r="BF190" s="402"/>
      <c r="BG190" s="24">
        <f>IF(Ном_=2,0,SUM(S190:BE191))</f>
        <v>0</v>
      </c>
      <c r="BH190" s="224">
        <v>570</v>
      </c>
      <c r="BI190" s="224"/>
      <c r="BP190" s="8"/>
      <c r="BQ190" s="777"/>
      <c r="BR190" s="777"/>
      <c r="BS190" s="777"/>
      <c r="BT190" s="777"/>
      <c r="BU190" s="777"/>
      <c r="BV190" s="777"/>
      <c r="BW190" s="777"/>
      <c r="BX190" s="8"/>
      <c r="BY190" s="8"/>
      <c r="BZ190" s="8"/>
    </row>
    <row r="191" spans="1:78" ht="12.75" customHeight="1">
      <c r="A191" s="892"/>
      <c r="B191" s="893"/>
      <c r="C191" s="894"/>
      <c r="D191" s="801"/>
      <c r="E191" s="802"/>
      <c r="F191" s="802"/>
      <c r="G191" s="802"/>
      <c r="H191" s="802"/>
      <c r="I191" s="802"/>
      <c r="J191" s="802"/>
      <c r="K191" s="802"/>
      <c r="L191" s="802"/>
      <c r="M191" s="802"/>
      <c r="N191" s="802"/>
      <c r="O191" s="802"/>
      <c r="P191" s="802"/>
      <c r="Q191" s="802"/>
      <c r="R191" s="803"/>
      <c r="S191" s="851"/>
      <c r="T191" s="851"/>
      <c r="U191" s="851"/>
      <c r="V191" s="851"/>
      <c r="W191" s="851"/>
      <c r="X191" s="748"/>
      <c r="Y191" s="748"/>
      <c r="Z191" s="748"/>
      <c r="AA191" s="748"/>
      <c r="AB191" s="748"/>
      <c r="AC191" s="748"/>
      <c r="AD191" s="952"/>
      <c r="AE191" s="952"/>
      <c r="AF191" s="952"/>
      <c r="AG191" s="952"/>
      <c r="AH191" s="952"/>
      <c r="AI191" s="952"/>
      <c r="AJ191" s="952"/>
      <c r="AK191" s="952"/>
      <c r="AL191" s="952"/>
      <c r="AM191" s="952"/>
      <c r="AN191" s="952"/>
      <c r="AO191" s="952"/>
      <c r="AP191" s="952"/>
      <c r="AQ191" s="952"/>
      <c r="AR191" s="952"/>
      <c r="AS191" s="952"/>
      <c r="AT191" s="952"/>
      <c r="AU191" s="952"/>
      <c r="AV191" s="952"/>
      <c r="AW191" s="952"/>
      <c r="AX191" s="952"/>
      <c r="AY191" s="952"/>
      <c r="AZ191" s="952"/>
      <c r="BA191" s="952"/>
      <c r="BB191" s="952"/>
      <c r="BC191" s="952"/>
      <c r="BD191" s="952"/>
      <c r="BE191" s="952"/>
      <c r="BF191" s="402"/>
      <c r="BH191" s="2"/>
      <c r="BI191" s="2"/>
      <c r="BP191" s="8"/>
      <c r="BQ191" s="777"/>
      <c r="BR191" s="777"/>
      <c r="BS191" s="777"/>
      <c r="BT191" s="777"/>
      <c r="BU191" s="777"/>
      <c r="BV191" s="777"/>
      <c r="BW191" s="777"/>
      <c r="BX191" s="8"/>
      <c r="BY191" s="8"/>
      <c r="BZ191" s="8"/>
    </row>
    <row r="192" spans="1:78" ht="12.75" customHeight="1">
      <c r="A192" s="892"/>
      <c r="B192" s="893"/>
      <c r="C192" s="894"/>
      <c r="D192" s="801"/>
      <c r="E192" s="802"/>
      <c r="F192" s="802"/>
      <c r="G192" s="802"/>
      <c r="H192" s="802"/>
      <c r="I192" s="802"/>
      <c r="J192" s="802"/>
      <c r="K192" s="802"/>
      <c r="L192" s="802"/>
      <c r="M192" s="802"/>
      <c r="N192" s="802"/>
      <c r="O192" s="802"/>
      <c r="P192" s="802"/>
      <c r="Q192" s="802"/>
      <c r="R192" s="803"/>
      <c r="S192" s="956" t="s">
        <v>75</v>
      </c>
      <c r="T192" s="957"/>
      <c r="U192" s="957"/>
      <c r="V192" s="957"/>
      <c r="W192" s="957"/>
      <c r="X192" s="957"/>
      <c r="Y192" s="957"/>
      <c r="Z192" s="957"/>
      <c r="AA192" s="957"/>
      <c r="AB192" s="957"/>
      <c r="AC192" s="957"/>
      <c r="AD192" s="962" t="s">
        <v>518</v>
      </c>
      <c r="AE192" s="963"/>
      <c r="AF192" s="963"/>
      <c r="AG192" s="963"/>
      <c r="AH192" s="963"/>
      <c r="AI192" s="963"/>
      <c r="AJ192" s="964"/>
      <c r="AK192" s="962" t="s">
        <v>519</v>
      </c>
      <c r="AL192" s="963"/>
      <c r="AM192" s="963"/>
      <c r="AN192" s="963"/>
      <c r="AO192" s="963"/>
      <c r="AP192" s="963"/>
      <c r="AQ192" s="964"/>
      <c r="AR192" s="962" t="s">
        <v>64</v>
      </c>
      <c r="AS192" s="963"/>
      <c r="AT192" s="963"/>
      <c r="AU192" s="963"/>
      <c r="AV192" s="963"/>
      <c r="AW192" s="963"/>
      <c r="AX192" s="964"/>
      <c r="AY192" s="962" t="s">
        <v>65</v>
      </c>
      <c r="AZ192" s="963"/>
      <c r="BA192" s="963"/>
      <c r="BB192" s="963"/>
      <c r="BC192" s="963"/>
      <c r="BD192" s="963"/>
      <c r="BE192" s="964"/>
      <c r="BF192" s="402"/>
      <c r="BH192" s="2"/>
      <c r="BI192" s="2"/>
      <c r="BP192" s="8"/>
      <c r="BQ192" s="777"/>
      <c r="BR192" s="777"/>
      <c r="BS192" s="777"/>
      <c r="BT192" s="777"/>
      <c r="BU192" s="777"/>
      <c r="BV192" s="777"/>
      <c r="BW192" s="777"/>
      <c r="BX192" s="8"/>
      <c r="BY192" s="8"/>
      <c r="BZ192" s="8"/>
    </row>
    <row r="193" spans="1:78" ht="17.25" customHeight="1">
      <c r="A193" s="892"/>
      <c r="B193" s="893"/>
      <c r="C193" s="894"/>
      <c r="D193" s="801"/>
      <c r="E193" s="802"/>
      <c r="F193" s="802"/>
      <c r="G193" s="802"/>
      <c r="H193" s="802"/>
      <c r="I193" s="802"/>
      <c r="J193" s="802"/>
      <c r="K193" s="802"/>
      <c r="L193" s="802"/>
      <c r="M193" s="802"/>
      <c r="N193" s="802"/>
      <c r="O193" s="802"/>
      <c r="P193" s="802"/>
      <c r="Q193" s="802"/>
      <c r="R193" s="803"/>
      <c r="S193" s="958"/>
      <c r="T193" s="959"/>
      <c r="U193" s="959"/>
      <c r="V193" s="959"/>
      <c r="W193" s="959"/>
      <c r="X193" s="959"/>
      <c r="Y193" s="959"/>
      <c r="Z193" s="959"/>
      <c r="AA193" s="959"/>
      <c r="AB193" s="959"/>
      <c r="AC193" s="959"/>
      <c r="AD193" s="909"/>
      <c r="AE193" s="947"/>
      <c r="AF193" s="947"/>
      <c r="AG193" s="947"/>
      <c r="AH193" s="947"/>
      <c r="AI193" s="947"/>
      <c r="AJ193" s="948"/>
      <c r="AK193" s="909"/>
      <c r="AL193" s="947"/>
      <c r="AM193" s="947"/>
      <c r="AN193" s="947"/>
      <c r="AO193" s="947"/>
      <c r="AP193" s="947"/>
      <c r="AQ193" s="948"/>
      <c r="AR193" s="909"/>
      <c r="AS193" s="947"/>
      <c r="AT193" s="947"/>
      <c r="AU193" s="947"/>
      <c r="AV193" s="947"/>
      <c r="AW193" s="947"/>
      <c r="AX193" s="948"/>
      <c r="AY193" s="909"/>
      <c r="AZ193" s="947"/>
      <c r="BA193" s="947"/>
      <c r="BB193" s="947"/>
      <c r="BC193" s="947"/>
      <c r="BD193" s="947"/>
      <c r="BE193" s="948"/>
      <c r="BF193" s="402"/>
      <c r="BH193" s="2"/>
      <c r="BI193" s="2"/>
      <c r="BP193" s="8"/>
      <c r="BQ193" s="777"/>
      <c r="BR193" s="777"/>
      <c r="BS193" s="777"/>
      <c r="BT193" s="777"/>
      <c r="BU193" s="777"/>
      <c r="BV193" s="777"/>
      <c r="BW193" s="777"/>
      <c r="BX193" s="8"/>
      <c r="BY193" s="8"/>
      <c r="BZ193" s="8"/>
    </row>
    <row r="194" spans="1:78" ht="12.75" customHeight="1">
      <c r="A194" s="892"/>
      <c r="B194" s="893"/>
      <c r="C194" s="894"/>
      <c r="D194" s="801"/>
      <c r="E194" s="802"/>
      <c r="F194" s="802"/>
      <c r="G194" s="802"/>
      <c r="H194" s="802"/>
      <c r="I194" s="802"/>
      <c r="J194" s="802"/>
      <c r="K194" s="802"/>
      <c r="L194" s="802"/>
      <c r="M194" s="802"/>
      <c r="N194" s="802"/>
      <c r="O194" s="802"/>
      <c r="P194" s="802"/>
      <c r="Q194" s="802"/>
      <c r="R194" s="803"/>
      <c r="S194" s="958"/>
      <c r="T194" s="959"/>
      <c r="U194" s="959"/>
      <c r="V194" s="959"/>
      <c r="W194" s="959"/>
      <c r="X194" s="959"/>
      <c r="Y194" s="959"/>
      <c r="Z194" s="959"/>
      <c r="AA194" s="959"/>
      <c r="AB194" s="959"/>
      <c r="AC194" s="959"/>
      <c r="AD194" s="965"/>
      <c r="AE194" s="966"/>
      <c r="AF194" s="966"/>
      <c r="AG194" s="966"/>
      <c r="AH194" s="966"/>
      <c r="AI194" s="966"/>
      <c r="AJ194" s="967"/>
      <c r="AK194" s="965"/>
      <c r="AL194" s="966"/>
      <c r="AM194" s="966"/>
      <c r="AN194" s="966"/>
      <c r="AO194" s="966"/>
      <c r="AP194" s="966"/>
      <c r="AQ194" s="967"/>
      <c r="AR194" s="909"/>
      <c r="AS194" s="947"/>
      <c r="AT194" s="947"/>
      <c r="AU194" s="947"/>
      <c r="AV194" s="947"/>
      <c r="AW194" s="947"/>
      <c r="AX194" s="948"/>
      <c r="AY194" s="909"/>
      <c r="AZ194" s="947"/>
      <c r="BA194" s="947"/>
      <c r="BB194" s="947"/>
      <c r="BC194" s="947"/>
      <c r="BD194" s="947"/>
      <c r="BE194" s="948"/>
      <c r="BF194" s="402"/>
      <c r="BH194" s="2"/>
      <c r="BI194" s="2"/>
      <c r="BP194" s="8"/>
      <c r="BQ194" s="777"/>
      <c r="BR194" s="777"/>
      <c r="BS194" s="777"/>
      <c r="BT194" s="777"/>
      <c r="BU194" s="777"/>
      <c r="BV194" s="777"/>
      <c r="BW194" s="777"/>
      <c r="BX194" s="8"/>
      <c r="BY194" s="8"/>
      <c r="BZ194" s="8"/>
    </row>
    <row r="195" spans="1:78" ht="12.75" customHeight="1">
      <c r="A195" s="892"/>
      <c r="B195" s="893"/>
      <c r="C195" s="894"/>
      <c r="D195" s="801"/>
      <c r="E195" s="802"/>
      <c r="F195" s="802"/>
      <c r="G195" s="802"/>
      <c r="H195" s="802"/>
      <c r="I195" s="802"/>
      <c r="J195" s="802"/>
      <c r="K195" s="802"/>
      <c r="L195" s="802"/>
      <c r="M195" s="802"/>
      <c r="N195" s="802"/>
      <c r="O195" s="802"/>
      <c r="P195" s="802"/>
      <c r="Q195" s="802"/>
      <c r="R195" s="803"/>
      <c r="S195" s="958"/>
      <c r="T195" s="959"/>
      <c r="U195" s="959"/>
      <c r="V195" s="959"/>
      <c r="W195" s="959"/>
      <c r="X195" s="959"/>
      <c r="Y195" s="959"/>
      <c r="Z195" s="959"/>
      <c r="AA195" s="959"/>
      <c r="AB195" s="959"/>
      <c r="AC195" s="959"/>
      <c r="AD195" s="968" t="str">
        <f>IF(AND(AF195=""),IF(FIO="","",0),"")</f>
        <v/>
      </c>
      <c r="AE195" s="969"/>
      <c r="AF195" s="976"/>
      <c r="AG195" s="976"/>
      <c r="AH195" s="976"/>
      <c r="AI195" s="976"/>
      <c r="AJ195" s="977"/>
      <c r="AK195" s="968" t="str">
        <f>IF(AND(AM195=""),IF(FIO="","",0),"")</f>
        <v/>
      </c>
      <c r="AL195" s="969"/>
      <c r="AM195" s="976"/>
      <c r="AN195" s="976"/>
      <c r="AO195" s="976"/>
      <c r="AP195" s="976"/>
      <c r="AQ195" s="977"/>
      <c r="AR195" s="968" t="str">
        <f>IF(AND(AT195=""),IF(FIO="","",0),"")</f>
        <v/>
      </c>
      <c r="AS195" s="969"/>
      <c r="AT195" s="972"/>
      <c r="AU195" s="972"/>
      <c r="AV195" s="972"/>
      <c r="AW195" s="972"/>
      <c r="AX195" s="973"/>
      <c r="AY195" s="968" t="str">
        <f>IF(AND(BA195=""),IF(FIO="","",0),"")</f>
        <v/>
      </c>
      <c r="AZ195" s="969"/>
      <c r="BA195" s="972"/>
      <c r="BB195" s="972"/>
      <c r="BC195" s="972"/>
      <c r="BD195" s="972"/>
      <c r="BE195" s="973"/>
      <c r="BF195" s="402"/>
      <c r="BG195" s="24">
        <f>IF(Ном_=2,0,SUM(AD195:BE196))</f>
        <v>0</v>
      </c>
      <c r="BH195" s="224">
        <v>370</v>
      </c>
      <c r="BI195" s="224"/>
      <c r="BP195" s="8"/>
      <c r="BQ195" s="777"/>
      <c r="BR195" s="777"/>
      <c r="BS195" s="777"/>
      <c r="BT195" s="777"/>
      <c r="BU195" s="777"/>
      <c r="BV195" s="777"/>
      <c r="BW195" s="777"/>
      <c r="BX195" s="8"/>
      <c r="BY195" s="8"/>
      <c r="BZ195" s="8"/>
    </row>
    <row r="196" spans="1:78" ht="12.75" customHeight="1">
      <c r="A196" s="892"/>
      <c r="B196" s="893"/>
      <c r="C196" s="894"/>
      <c r="D196" s="801"/>
      <c r="E196" s="802"/>
      <c r="F196" s="802"/>
      <c r="G196" s="802"/>
      <c r="H196" s="802"/>
      <c r="I196" s="802"/>
      <c r="J196" s="802"/>
      <c r="K196" s="802"/>
      <c r="L196" s="802"/>
      <c r="M196" s="802"/>
      <c r="N196" s="802"/>
      <c r="O196" s="802"/>
      <c r="P196" s="802"/>
      <c r="Q196" s="802"/>
      <c r="R196" s="803"/>
      <c r="S196" s="960"/>
      <c r="T196" s="961"/>
      <c r="U196" s="961"/>
      <c r="V196" s="961"/>
      <c r="W196" s="961"/>
      <c r="X196" s="961"/>
      <c r="Y196" s="961"/>
      <c r="Z196" s="961"/>
      <c r="AA196" s="961"/>
      <c r="AB196" s="961"/>
      <c r="AC196" s="961"/>
      <c r="AD196" s="970"/>
      <c r="AE196" s="971"/>
      <c r="AF196" s="978"/>
      <c r="AG196" s="978"/>
      <c r="AH196" s="978"/>
      <c r="AI196" s="978"/>
      <c r="AJ196" s="979"/>
      <c r="AK196" s="970"/>
      <c r="AL196" s="971"/>
      <c r="AM196" s="978"/>
      <c r="AN196" s="978"/>
      <c r="AO196" s="978"/>
      <c r="AP196" s="978"/>
      <c r="AQ196" s="979"/>
      <c r="AR196" s="970"/>
      <c r="AS196" s="971"/>
      <c r="AT196" s="974"/>
      <c r="AU196" s="974"/>
      <c r="AV196" s="974"/>
      <c r="AW196" s="974"/>
      <c r="AX196" s="975"/>
      <c r="AY196" s="970"/>
      <c r="AZ196" s="971"/>
      <c r="BA196" s="974"/>
      <c r="BB196" s="974"/>
      <c r="BC196" s="974"/>
      <c r="BD196" s="974"/>
      <c r="BE196" s="975"/>
      <c r="BF196" s="402"/>
      <c r="BH196" s="2"/>
      <c r="BI196" s="2"/>
      <c r="BP196" s="8"/>
      <c r="BQ196" s="301"/>
      <c r="BR196" s="301"/>
      <c r="BS196" s="301"/>
      <c r="BT196" s="301"/>
      <c r="BU196" s="301"/>
      <c r="BV196" s="301"/>
      <c r="BW196" s="301"/>
      <c r="BX196" s="8"/>
      <c r="BY196" s="8"/>
      <c r="BZ196" s="8"/>
    </row>
    <row r="197" spans="1:78" ht="12.75" customHeight="1">
      <c r="A197" s="892"/>
      <c r="B197" s="893"/>
      <c r="C197" s="894"/>
      <c r="D197" s="764" t="s">
        <v>108</v>
      </c>
      <c r="E197" s="765"/>
      <c r="F197" s="765"/>
      <c r="G197" s="765"/>
      <c r="H197" s="765"/>
      <c r="I197" s="765"/>
      <c r="J197" s="765"/>
      <c r="K197" s="765"/>
      <c r="L197" s="765"/>
      <c r="M197" s="765"/>
      <c r="N197" s="765"/>
      <c r="O197" s="765"/>
      <c r="P197" s="765"/>
      <c r="Q197" s="765"/>
      <c r="R197" s="766"/>
      <c r="S197" s="736" t="s">
        <v>482</v>
      </c>
      <c r="T197" s="737"/>
      <c r="U197" s="737"/>
      <c r="V197" s="737"/>
      <c r="W197" s="737"/>
      <c r="X197" s="737"/>
      <c r="Y197" s="737"/>
      <c r="Z197" s="737"/>
      <c r="AA197" s="737"/>
      <c r="AB197" s="737"/>
      <c r="AC197" s="737"/>
      <c r="AD197" s="737"/>
      <c r="AE197" s="737"/>
      <c r="AF197" s="737"/>
      <c r="AG197" s="737"/>
      <c r="AH197" s="737"/>
      <c r="AI197" s="737"/>
      <c r="AJ197" s="737"/>
      <c r="AK197" s="737"/>
      <c r="AL197" s="737"/>
      <c r="AM197" s="737"/>
      <c r="AN197" s="737"/>
      <c r="AO197" s="737"/>
      <c r="AP197" s="737"/>
      <c r="AQ197" s="737"/>
      <c r="AR197" s="737"/>
      <c r="AS197" s="737"/>
      <c r="AT197" s="737"/>
      <c r="AU197" s="737"/>
      <c r="AV197" s="737"/>
      <c r="AW197" s="737"/>
      <c r="AX197" s="737"/>
      <c r="AY197" s="737"/>
      <c r="AZ197" s="737"/>
      <c r="BA197" s="737"/>
      <c r="BB197" s="737"/>
      <c r="BC197" s="737"/>
      <c r="BD197" s="737"/>
      <c r="BE197" s="738"/>
      <c r="BF197" s="402"/>
      <c r="BH197" s="2"/>
      <c r="BI197" s="2"/>
      <c r="BP197" s="8"/>
      <c r="BQ197" s="301"/>
      <c r="BR197" s="301"/>
      <c r="BS197" s="301"/>
      <c r="BT197" s="301"/>
      <c r="BU197" s="301"/>
      <c r="BV197" s="301"/>
      <c r="BW197" s="301"/>
      <c r="BX197" s="8"/>
      <c r="BY197" s="8"/>
      <c r="BZ197" s="8"/>
    </row>
    <row r="198" spans="1:78" ht="12.75" customHeight="1">
      <c r="A198" s="892"/>
      <c r="B198" s="893"/>
      <c r="C198" s="894"/>
      <c r="D198" s="764"/>
      <c r="E198" s="765"/>
      <c r="F198" s="765"/>
      <c r="G198" s="765"/>
      <c r="H198" s="765"/>
      <c r="I198" s="765"/>
      <c r="J198" s="765"/>
      <c r="K198" s="765"/>
      <c r="L198" s="765"/>
      <c r="M198" s="765"/>
      <c r="N198" s="765"/>
      <c r="O198" s="765"/>
      <c r="P198" s="765"/>
      <c r="Q198" s="765"/>
      <c r="R198" s="766"/>
      <c r="S198" s="739" t="s">
        <v>316</v>
      </c>
      <c r="T198" s="740"/>
      <c r="U198" s="740"/>
      <c r="V198" s="740"/>
      <c r="W198" s="740"/>
      <c r="X198" s="740"/>
      <c r="Y198" s="740"/>
      <c r="Z198" s="740"/>
      <c r="AA198" s="740"/>
      <c r="AB198" s="740"/>
      <c r="AC198" s="740"/>
      <c r="AD198" s="740"/>
      <c r="AE198" s="740"/>
      <c r="AF198" s="740"/>
      <c r="AG198" s="740"/>
      <c r="AH198" s="740"/>
      <c r="AI198" s="740"/>
      <c r="AJ198" s="740"/>
      <c r="AK198" s="740"/>
      <c r="AL198" s="740"/>
      <c r="AM198" s="740"/>
      <c r="AN198" s="740"/>
      <c r="AO198" s="740"/>
      <c r="AP198" s="740"/>
      <c r="AQ198" s="740"/>
      <c r="AR198" s="740"/>
      <c r="AS198" s="740"/>
      <c r="AT198" s="740"/>
      <c r="AU198" s="740"/>
      <c r="AV198" s="740"/>
      <c r="AW198" s="740"/>
      <c r="AX198" s="740"/>
      <c r="AY198" s="740"/>
      <c r="AZ198" s="740"/>
      <c r="BA198" s="740"/>
      <c r="BB198" s="740"/>
      <c r="BC198" s="740"/>
      <c r="BD198" s="740"/>
      <c r="BE198" s="741"/>
      <c r="BF198" s="402"/>
      <c r="BH198" s="2"/>
      <c r="BI198" s="2"/>
      <c r="BP198" s="8"/>
      <c r="BQ198" s="301"/>
      <c r="BR198" s="301"/>
      <c r="BS198" s="301"/>
      <c r="BT198" s="301"/>
      <c r="BU198" s="301"/>
      <c r="BV198" s="301"/>
      <c r="BW198" s="301"/>
      <c r="BX198" s="8"/>
      <c r="BY198" s="8"/>
      <c r="BZ198" s="8"/>
    </row>
    <row r="199" spans="1:78" ht="12.75" customHeight="1">
      <c r="A199" s="892"/>
      <c r="B199" s="893"/>
      <c r="C199" s="894"/>
      <c r="D199" s="764"/>
      <c r="E199" s="765"/>
      <c r="F199" s="765"/>
      <c r="G199" s="765"/>
      <c r="H199" s="765"/>
      <c r="I199" s="765"/>
      <c r="J199" s="765"/>
      <c r="K199" s="765"/>
      <c r="L199" s="765"/>
      <c r="M199" s="765"/>
      <c r="N199" s="765"/>
      <c r="O199" s="765"/>
      <c r="P199" s="765"/>
      <c r="Q199" s="765"/>
      <c r="R199" s="766"/>
      <c r="S199" s="807">
        <v>0</v>
      </c>
      <c r="T199" s="808"/>
      <c r="U199" s="808"/>
      <c r="V199" s="808"/>
      <c r="W199" s="809"/>
      <c r="X199" s="815" t="s">
        <v>485</v>
      </c>
      <c r="Y199" s="816"/>
      <c r="Z199" s="816"/>
      <c r="AA199" s="816"/>
      <c r="AB199" s="816"/>
      <c r="AC199" s="817"/>
      <c r="AD199" s="807" t="s">
        <v>209</v>
      </c>
      <c r="AE199" s="808"/>
      <c r="AF199" s="808"/>
      <c r="AG199" s="808"/>
      <c r="AH199" s="808"/>
      <c r="AI199" s="808"/>
      <c r="AJ199" s="809"/>
      <c r="AK199" s="807" t="s">
        <v>486</v>
      </c>
      <c r="AL199" s="808"/>
      <c r="AM199" s="808"/>
      <c r="AN199" s="808"/>
      <c r="AO199" s="808"/>
      <c r="AP199" s="808"/>
      <c r="AQ199" s="809"/>
      <c r="AR199" s="807" t="s">
        <v>210</v>
      </c>
      <c r="AS199" s="808"/>
      <c r="AT199" s="808"/>
      <c r="AU199" s="808"/>
      <c r="AV199" s="808"/>
      <c r="AW199" s="808"/>
      <c r="AX199" s="809"/>
      <c r="AY199" s="807" t="s">
        <v>487</v>
      </c>
      <c r="AZ199" s="808"/>
      <c r="BA199" s="808"/>
      <c r="BB199" s="808"/>
      <c r="BC199" s="808"/>
      <c r="BD199" s="808"/>
      <c r="BE199" s="809"/>
      <c r="BF199" s="402"/>
      <c r="BH199" s="2"/>
      <c r="BI199" s="2"/>
      <c r="BP199" s="8"/>
      <c r="BQ199" s="301"/>
      <c r="BR199" s="301"/>
      <c r="BS199" s="301"/>
      <c r="BT199" s="301"/>
      <c r="BU199" s="301"/>
      <c r="BV199" s="301"/>
      <c r="BW199" s="301"/>
      <c r="BX199" s="8"/>
      <c r="BY199" s="8"/>
      <c r="BZ199" s="8"/>
    </row>
    <row r="200" spans="1:78" ht="15" customHeight="1">
      <c r="A200" s="892"/>
      <c r="B200" s="893"/>
      <c r="C200" s="894"/>
      <c r="D200" s="764"/>
      <c r="E200" s="765"/>
      <c r="F200" s="765"/>
      <c r="G200" s="765"/>
      <c r="H200" s="765"/>
      <c r="I200" s="765"/>
      <c r="J200" s="765"/>
      <c r="K200" s="765"/>
      <c r="L200" s="765"/>
      <c r="M200" s="765"/>
      <c r="N200" s="765"/>
      <c r="O200" s="765"/>
      <c r="P200" s="765"/>
      <c r="Q200" s="765"/>
      <c r="R200" s="766"/>
      <c r="S200" s="859" t="s">
        <v>480</v>
      </c>
      <c r="T200" s="860"/>
      <c r="U200" s="860"/>
      <c r="V200" s="860"/>
      <c r="W200" s="860"/>
      <c r="X200" s="860"/>
      <c r="Y200" s="860"/>
      <c r="Z200" s="860"/>
      <c r="AA200" s="860"/>
      <c r="AB200" s="860"/>
      <c r="AC200" s="860"/>
      <c r="AD200" s="860"/>
      <c r="AE200" s="860"/>
      <c r="AF200" s="860"/>
      <c r="AG200" s="860"/>
      <c r="AH200" s="860"/>
      <c r="AI200" s="860"/>
      <c r="AJ200" s="860"/>
      <c r="AK200" s="860"/>
      <c r="AL200" s="860"/>
      <c r="AM200" s="860"/>
      <c r="AN200" s="860"/>
      <c r="AO200" s="860"/>
      <c r="AP200" s="860"/>
      <c r="AQ200" s="860"/>
      <c r="AR200" s="860"/>
      <c r="AS200" s="860"/>
      <c r="AT200" s="860"/>
      <c r="AU200" s="860"/>
      <c r="AV200" s="860"/>
      <c r="AW200" s="860"/>
      <c r="AX200" s="860"/>
      <c r="AY200" s="860"/>
      <c r="AZ200" s="860"/>
      <c r="BA200" s="860"/>
      <c r="BB200" s="860"/>
      <c r="BC200" s="860"/>
      <c r="BD200" s="860"/>
      <c r="BE200" s="861"/>
      <c r="BF200" s="402"/>
      <c r="BH200" s="2"/>
      <c r="BI200" s="2"/>
      <c r="BP200" s="8"/>
      <c r="BQ200" s="301"/>
      <c r="BR200" s="301"/>
      <c r="BS200" s="301"/>
      <c r="BT200" s="301"/>
      <c r="BU200" s="301"/>
      <c r="BV200" s="301"/>
      <c r="BW200" s="301"/>
      <c r="BX200" s="8"/>
      <c r="BY200" s="8"/>
      <c r="BZ200" s="8"/>
    </row>
    <row r="201" spans="1:78" ht="12.75" customHeight="1">
      <c r="A201" s="892"/>
      <c r="B201" s="893"/>
      <c r="C201" s="894"/>
      <c r="D201" s="764"/>
      <c r="E201" s="765"/>
      <c r="F201" s="765"/>
      <c r="G201" s="765"/>
      <c r="H201" s="765"/>
      <c r="I201" s="765"/>
      <c r="J201" s="765"/>
      <c r="K201" s="765"/>
      <c r="L201" s="765"/>
      <c r="M201" s="765"/>
      <c r="N201" s="765"/>
      <c r="O201" s="765"/>
      <c r="P201" s="765"/>
      <c r="Q201" s="765"/>
      <c r="R201" s="766"/>
      <c r="S201" s="794" t="s">
        <v>481</v>
      </c>
      <c r="T201" s="789"/>
      <c r="U201" s="789"/>
      <c r="V201" s="789"/>
      <c r="W201" s="795"/>
      <c r="X201" s="794" t="s">
        <v>59</v>
      </c>
      <c r="Y201" s="789"/>
      <c r="Z201" s="789"/>
      <c r="AA201" s="789"/>
      <c r="AB201" s="789"/>
      <c r="AC201" s="789"/>
      <c r="AD201" s="794" t="s">
        <v>60</v>
      </c>
      <c r="AE201" s="789"/>
      <c r="AF201" s="789"/>
      <c r="AG201" s="789"/>
      <c r="AH201" s="789"/>
      <c r="AI201" s="789"/>
      <c r="AJ201" s="789"/>
      <c r="AK201" s="794" t="s">
        <v>319</v>
      </c>
      <c r="AL201" s="789"/>
      <c r="AM201" s="789"/>
      <c r="AN201" s="789"/>
      <c r="AO201" s="789"/>
      <c r="AP201" s="789"/>
      <c r="AQ201" s="795"/>
      <c r="AR201" s="794" t="s">
        <v>322</v>
      </c>
      <c r="AS201" s="789"/>
      <c r="AT201" s="789"/>
      <c r="AU201" s="789"/>
      <c r="AV201" s="789"/>
      <c r="AW201" s="789"/>
      <c r="AX201" s="795"/>
      <c r="AY201" s="789" t="s">
        <v>58</v>
      </c>
      <c r="AZ201" s="789"/>
      <c r="BA201" s="789"/>
      <c r="BB201" s="789"/>
      <c r="BC201" s="789"/>
      <c r="BD201" s="789"/>
      <c r="BE201" s="795"/>
      <c r="BF201" s="402"/>
      <c r="BH201" s="2"/>
      <c r="BI201" s="2"/>
      <c r="BP201" s="8"/>
      <c r="BQ201" s="301"/>
      <c r="BR201" s="301"/>
      <c r="BS201" s="301"/>
      <c r="BT201" s="301"/>
      <c r="BU201" s="301"/>
      <c r="BV201" s="301"/>
      <c r="BW201" s="301"/>
      <c r="BX201" s="8"/>
      <c r="BY201" s="8"/>
      <c r="BZ201" s="8"/>
    </row>
    <row r="202" spans="1:78" ht="12.75" customHeight="1">
      <c r="A202" s="892"/>
      <c r="B202" s="893"/>
      <c r="C202" s="894"/>
      <c r="D202" s="764"/>
      <c r="E202" s="765"/>
      <c r="F202" s="765"/>
      <c r="G202" s="765"/>
      <c r="H202" s="765"/>
      <c r="I202" s="765"/>
      <c r="J202" s="765"/>
      <c r="K202" s="765"/>
      <c r="L202" s="765"/>
      <c r="M202" s="765"/>
      <c r="N202" s="765"/>
      <c r="O202" s="765"/>
      <c r="P202" s="765"/>
      <c r="Q202" s="765"/>
      <c r="R202" s="766"/>
      <c r="S202" s="796"/>
      <c r="T202" s="790"/>
      <c r="U202" s="790"/>
      <c r="V202" s="790"/>
      <c r="W202" s="797"/>
      <c r="X202" s="796"/>
      <c r="Y202" s="790"/>
      <c r="Z202" s="790"/>
      <c r="AA202" s="790"/>
      <c r="AB202" s="790"/>
      <c r="AC202" s="790"/>
      <c r="AD202" s="796"/>
      <c r="AE202" s="790"/>
      <c r="AF202" s="790"/>
      <c r="AG202" s="790"/>
      <c r="AH202" s="790"/>
      <c r="AI202" s="790"/>
      <c r="AJ202" s="790"/>
      <c r="AK202" s="796"/>
      <c r="AL202" s="790"/>
      <c r="AM202" s="790"/>
      <c r="AN202" s="790"/>
      <c r="AO202" s="790"/>
      <c r="AP202" s="790"/>
      <c r="AQ202" s="797"/>
      <c r="AR202" s="796"/>
      <c r="AS202" s="790"/>
      <c r="AT202" s="790"/>
      <c r="AU202" s="790"/>
      <c r="AV202" s="790"/>
      <c r="AW202" s="790"/>
      <c r="AX202" s="797"/>
      <c r="AY202" s="790"/>
      <c r="AZ202" s="790"/>
      <c r="BA202" s="790"/>
      <c r="BB202" s="790"/>
      <c r="BC202" s="790"/>
      <c r="BD202" s="790"/>
      <c r="BE202" s="797"/>
      <c r="BF202" s="402"/>
      <c r="BH202" s="2"/>
      <c r="BI202" s="2"/>
      <c r="BP202" s="8"/>
      <c r="BQ202" s="301"/>
      <c r="BR202" s="301"/>
      <c r="BS202" s="301"/>
      <c r="BT202" s="301"/>
      <c r="BU202" s="301"/>
      <c r="BV202" s="301"/>
      <c r="BW202" s="301"/>
      <c r="BX202" s="8"/>
      <c r="BY202" s="8"/>
      <c r="BZ202" s="8"/>
    </row>
    <row r="203" spans="1:78" ht="12.75" customHeight="1">
      <c r="A203" s="892"/>
      <c r="B203" s="893"/>
      <c r="C203" s="894"/>
      <c r="D203" s="764"/>
      <c r="E203" s="765"/>
      <c r="F203" s="765"/>
      <c r="G203" s="765"/>
      <c r="H203" s="765"/>
      <c r="I203" s="765"/>
      <c r="J203" s="765"/>
      <c r="K203" s="765"/>
      <c r="L203" s="765"/>
      <c r="M203" s="765"/>
      <c r="N203" s="765"/>
      <c r="O203" s="765"/>
      <c r="P203" s="765"/>
      <c r="Q203" s="765"/>
      <c r="R203" s="766"/>
      <c r="S203" s="796"/>
      <c r="T203" s="790"/>
      <c r="U203" s="790"/>
      <c r="V203" s="790"/>
      <c r="W203" s="797"/>
      <c r="X203" s="909" t="s">
        <v>374</v>
      </c>
      <c r="Y203" s="947"/>
      <c r="Z203" s="947"/>
      <c r="AA203" s="947"/>
      <c r="AB203" s="947"/>
      <c r="AC203" s="947"/>
      <c r="AD203" s="909" t="s">
        <v>374</v>
      </c>
      <c r="AE203" s="947"/>
      <c r="AF203" s="947"/>
      <c r="AG203" s="947"/>
      <c r="AH203" s="947"/>
      <c r="AI203" s="947"/>
      <c r="AJ203" s="947"/>
      <c r="AK203" s="909" t="s">
        <v>374</v>
      </c>
      <c r="AL203" s="947"/>
      <c r="AM203" s="947"/>
      <c r="AN203" s="947"/>
      <c r="AO203" s="947"/>
      <c r="AP203" s="947"/>
      <c r="AQ203" s="948"/>
      <c r="AR203" s="909" t="s">
        <v>374</v>
      </c>
      <c r="AS203" s="947"/>
      <c r="AT203" s="947"/>
      <c r="AU203" s="947"/>
      <c r="AV203" s="947"/>
      <c r="AW203" s="947"/>
      <c r="AX203" s="948"/>
      <c r="AY203" s="947" t="s">
        <v>374</v>
      </c>
      <c r="AZ203" s="947"/>
      <c r="BA203" s="947"/>
      <c r="BB203" s="947"/>
      <c r="BC203" s="947"/>
      <c r="BD203" s="947"/>
      <c r="BE203" s="948"/>
      <c r="BF203" s="402"/>
      <c r="BH203" s="2"/>
      <c r="BI203" s="2"/>
      <c r="BP203" s="8"/>
      <c r="BQ203" s="301"/>
      <c r="BR203" s="301"/>
      <c r="BS203" s="301"/>
      <c r="BT203" s="301"/>
      <c r="BU203" s="301"/>
      <c r="BV203" s="301"/>
      <c r="BW203" s="301"/>
      <c r="BX203" s="8"/>
      <c r="BY203" s="8"/>
      <c r="BZ203" s="8"/>
    </row>
    <row r="204" spans="1:78" ht="16.5" customHeight="1">
      <c r="A204" s="892"/>
      <c r="B204" s="893"/>
      <c r="C204" s="894"/>
      <c r="D204" s="764"/>
      <c r="E204" s="765"/>
      <c r="F204" s="765"/>
      <c r="G204" s="765"/>
      <c r="H204" s="765"/>
      <c r="I204" s="765"/>
      <c r="J204" s="765"/>
      <c r="K204" s="765"/>
      <c r="L204" s="765"/>
      <c r="M204" s="765"/>
      <c r="N204" s="765"/>
      <c r="O204" s="765"/>
      <c r="P204" s="765"/>
      <c r="Q204" s="765"/>
      <c r="R204" s="766"/>
      <c r="S204" s="796"/>
      <c r="T204" s="790"/>
      <c r="U204" s="790"/>
      <c r="V204" s="790"/>
      <c r="W204" s="797"/>
      <c r="X204" s="909"/>
      <c r="Y204" s="947"/>
      <c r="Z204" s="947"/>
      <c r="AA204" s="947"/>
      <c r="AB204" s="947"/>
      <c r="AC204" s="947"/>
      <c r="AD204" s="909"/>
      <c r="AE204" s="947"/>
      <c r="AF204" s="947"/>
      <c r="AG204" s="947"/>
      <c r="AH204" s="947"/>
      <c r="AI204" s="947"/>
      <c r="AJ204" s="947"/>
      <c r="AK204" s="909"/>
      <c r="AL204" s="947"/>
      <c r="AM204" s="947"/>
      <c r="AN204" s="947"/>
      <c r="AO204" s="947"/>
      <c r="AP204" s="947"/>
      <c r="AQ204" s="948"/>
      <c r="AR204" s="909"/>
      <c r="AS204" s="947"/>
      <c r="AT204" s="947"/>
      <c r="AU204" s="947"/>
      <c r="AV204" s="947"/>
      <c r="AW204" s="947"/>
      <c r="AX204" s="948"/>
      <c r="AY204" s="947"/>
      <c r="AZ204" s="947"/>
      <c r="BA204" s="947"/>
      <c r="BB204" s="947"/>
      <c r="BC204" s="947"/>
      <c r="BD204" s="947"/>
      <c r="BE204" s="948"/>
      <c r="BF204" s="402"/>
      <c r="BH204" s="2"/>
      <c r="BI204" s="2"/>
      <c r="BP204" s="8"/>
      <c r="BQ204" s="301"/>
      <c r="BR204" s="301"/>
      <c r="BS204" s="301"/>
      <c r="BT204" s="301"/>
      <c r="BU204" s="301"/>
      <c r="BV204" s="301"/>
      <c r="BW204" s="301"/>
      <c r="BX204" s="8"/>
      <c r="BY204" s="8"/>
      <c r="BZ204" s="8"/>
    </row>
    <row r="205" spans="1:78" ht="36.75" customHeight="1">
      <c r="A205" s="892"/>
      <c r="B205" s="893"/>
      <c r="C205" s="894"/>
      <c r="D205" s="764"/>
      <c r="E205" s="765"/>
      <c r="F205" s="765"/>
      <c r="G205" s="765"/>
      <c r="H205" s="765"/>
      <c r="I205" s="765"/>
      <c r="J205" s="765"/>
      <c r="K205" s="765"/>
      <c r="L205" s="765"/>
      <c r="M205" s="765"/>
      <c r="N205" s="765"/>
      <c r="O205" s="765"/>
      <c r="P205" s="765"/>
      <c r="Q205" s="765"/>
      <c r="R205" s="766"/>
      <c r="S205" s="796"/>
      <c r="T205" s="790"/>
      <c r="U205" s="790"/>
      <c r="V205" s="790"/>
      <c r="W205" s="797"/>
      <c r="X205" s="776" t="s">
        <v>484</v>
      </c>
      <c r="Y205" s="777"/>
      <c r="Z205" s="777"/>
      <c r="AA205" s="777"/>
      <c r="AB205" s="777"/>
      <c r="AC205" s="778"/>
      <c r="AD205" s="776" t="s">
        <v>494</v>
      </c>
      <c r="AE205" s="777"/>
      <c r="AF205" s="777"/>
      <c r="AG205" s="777"/>
      <c r="AH205" s="777"/>
      <c r="AI205" s="777"/>
      <c r="AJ205" s="778"/>
      <c r="AK205" s="776" t="s">
        <v>496</v>
      </c>
      <c r="AL205" s="777"/>
      <c r="AM205" s="777"/>
      <c r="AN205" s="777"/>
      <c r="AO205" s="777"/>
      <c r="AP205" s="777"/>
      <c r="AQ205" s="778"/>
      <c r="AR205" s="776" t="s">
        <v>497</v>
      </c>
      <c r="AS205" s="777"/>
      <c r="AT205" s="777"/>
      <c r="AU205" s="777"/>
      <c r="AV205" s="777"/>
      <c r="AW205" s="777"/>
      <c r="AX205" s="778"/>
      <c r="AY205" s="776" t="s">
        <v>498</v>
      </c>
      <c r="AZ205" s="777"/>
      <c r="BA205" s="777"/>
      <c r="BB205" s="777"/>
      <c r="BC205" s="777"/>
      <c r="BD205" s="777"/>
      <c r="BE205" s="778"/>
      <c r="BF205" s="402"/>
      <c r="BH205" s="2"/>
      <c r="BY205" s="8"/>
      <c r="BZ205" s="8"/>
    </row>
    <row r="206" spans="1:78" ht="15">
      <c r="A206" s="892"/>
      <c r="B206" s="893"/>
      <c r="C206" s="894"/>
      <c r="D206" s="764"/>
      <c r="E206" s="765"/>
      <c r="F206" s="765"/>
      <c r="G206" s="765"/>
      <c r="H206" s="765"/>
      <c r="I206" s="765"/>
      <c r="J206" s="765"/>
      <c r="K206" s="765"/>
      <c r="L206" s="765"/>
      <c r="M206" s="765"/>
      <c r="N206" s="765"/>
      <c r="O206" s="765"/>
      <c r="P206" s="765"/>
      <c r="Q206" s="765"/>
      <c r="R206" s="766"/>
      <c r="S206" s="798"/>
      <c r="T206" s="799"/>
      <c r="U206" s="799"/>
      <c r="V206" s="799"/>
      <c r="W206" s="800"/>
      <c r="X206" s="949"/>
      <c r="Y206" s="950"/>
      <c r="Z206" s="950"/>
      <c r="AA206" s="950"/>
      <c r="AB206" s="950"/>
      <c r="AC206" s="951"/>
      <c r="AD206" s="980" t="s">
        <v>440</v>
      </c>
      <c r="AE206" s="981"/>
      <c r="AF206" s="981"/>
      <c r="AG206" s="981"/>
      <c r="AH206" s="981"/>
      <c r="AI206" s="981"/>
      <c r="AJ206" s="982"/>
      <c r="AK206" s="980" t="s">
        <v>441</v>
      </c>
      <c r="AL206" s="981"/>
      <c r="AM206" s="981"/>
      <c r="AN206" s="981"/>
      <c r="AO206" s="981"/>
      <c r="AP206" s="981"/>
      <c r="AQ206" s="982"/>
      <c r="AR206" s="980" t="s">
        <v>442</v>
      </c>
      <c r="AS206" s="981"/>
      <c r="AT206" s="981"/>
      <c r="AU206" s="981"/>
      <c r="AV206" s="981"/>
      <c r="AW206" s="981"/>
      <c r="AX206" s="982"/>
      <c r="AY206" s="980" t="s">
        <v>495</v>
      </c>
      <c r="AZ206" s="981"/>
      <c r="BA206" s="981"/>
      <c r="BB206" s="981"/>
      <c r="BC206" s="981"/>
      <c r="BD206" s="981"/>
      <c r="BE206" s="982"/>
      <c r="BF206" s="402"/>
      <c r="BH206" s="2"/>
      <c r="BI206" s="2"/>
      <c r="BJ206" s="355"/>
      <c r="BK206" s="356" t="s">
        <v>99</v>
      </c>
      <c r="BL206" s="356" t="s">
        <v>100</v>
      </c>
      <c r="BM206" s="356" t="s">
        <v>318</v>
      </c>
      <c r="BN206" s="356" t="s">
        <v>320</v>
      </c>
      <c r="BO206" s="356" t="s">
        <v>320</v>
      </c>
      <c r="BP206" s="357" t="s">
        <v>501</v>
      </c>
      <c r="BQ206" s="358" t="s">
        <v>501</v>
      </c>
      <c r="BR206" s="301"/>
      <c r="BS206" s="301"/>
      <c r="BT206" s="301"/>
      <c r="BU206" s="301"/>
      <c r="BV206" s="301"/>
      <c r="BW206" s="301"/>
      <c r="BX206" s="8"/>
      <c r="BY206" s="8"/>
      <c r="BZ206" s="8"/>
    </row>
    <row r="207" spans="1:78" ht="12.75" customHeight="1">
      <c r="A207" s="892"/>
      <c r="B207" s="893"/>
      <c r="C207" s="894"/>
      <c r="D207" s="764"/>
      <c r="E207" s="765"/>
      <c r="F207" s="765"/>
      <c r="G207" s="765"/>
      <c r="H207" s="765"/>
      <c r="I207" s="765"/>
      <c r="J207" s="765"/>
      <c r="K207" s="765"/>
      <c r="L207" s="765"/>
      <c r="M207" s="765"/>
      <c r="N207" s="765"/>
      <c r="O207" s="765"/>
      <c r="P207" s="765"/>
      <c r="Q207" s="765"/>
      <c r="R207" s="766"/>
      <c r="S207" s="851" t="str">
        <f>IF(AND(X207="",AD207="",AK207="",AR207="",AY207=""),IF(FIO="","",0),"")</f>
        <v/>
      </c>
      <c r="T207" s="851"/>
      <c r="U207" s="851"/>
      <c r="V207" s="851"/>
      <c r="W207" s="851"/>
      <c r="X207" s="748"/>
      <c r="Y207" s="748"/>
      <c r="Z207" s="748"/>
      <c r="AA207" s="748"/>
      <c r="AB207" s="748"/>
      <c r="AC207" s="748"/>
      <c r="AD207" s="748"/>
      <c r="AE207" s="748"/>
      <c r="AF207" s="748"/>
      <c r="AG207" s="748"/>
      <c r="AH207" s="748"/>
      <c r="AI207" s="748"/>
      <c r="AJ207" s="748"/>
      <c r="AK207" s="748"/>
      <c r="AL207" s="748"/>
      <c r="AM207" s="748"/>
      <c r="AN207" s="748"/>
      <c r="AO207" s="748"/>
      <c r="AP207" s="748"/>
      <c r="AQ207" s="748"/>
      <c r="AR207" s="748"/>
      <c r="AS207" s="748"/>
      <c r="AT207" s="748"/>
      <c r="AU207" s="748"/>
      <c r="AV207" s="748"/>
      <c r="AW207" s="748"/>
      <c r="AX207" s="748"/>
      <c r="AY207" s="748"/>
      <c r="AZ207" s="748"/>
      <c r="BA207" s="748"/>
      <c r="BB207" s="748"/>
      <c r="BC207" s="748"/>
      <c r="BD207" s="748"/>
      <c r="BE207" s="748"/>
      <c r="BF207" s="402"/>
      <c r="BG207" s="24">
        <f>IF(Ном_=2,0,SUM(S207:BE208))</f>
        <v>0</v>
      </c>
      <c r="BH207" s="224">
        <v>200</v>
      </c>
      <c r="BI207" s="224"/>
      <c r="BP207" s="8"/>
      <c r="BQ207" s="301"/>
      <c r="BR207" s="301"/>
      <c r="BS207" s="301"/>
      <c r="BT207" s="301"/>
      <c r="BU207" s="301"/>
      <c r="BV207" s="301"/>
      <c r="BW207" s="301"/>
      <c r="BX207" s="8"/>
      <c r="BY207" s="8"/>
      <c r="BZ207" s="8"/>
    </row>
    <row r="208" spans="1:78" ht="12.75" customHeight="1">
      <c r="A208" s="895"/>
      <c r="B208" s="896"/>
      <c r="C208" s="897"/>
      <c r="D208" s="767"/>
      <c r="E208" s="768"/>
      <c r="F208" s="768"/>
      <c r="G208" s="768"/>
      <c r="H208" s="768"/>
      <c r="I208" s="768"/>
      <c r="J208" s="768"/>
      <c r="K208" s="768"/>
      <c r="L208" s="768"/>
      <c r="M208" s="768"/>
      <c r="N208" s="768"/>
      <c r="O208" s="768"/>
      <c r="P208" s="768"/>
      <c r="Q208" s="768"/>
      <c r="R208" s="769"/>
      <c r="S208" s="851"/>
      <c r="T208" s="851"/>
      <c r="U208" s="851"/>
      <c r="V208" s="851"/>
      <c r="W208" s="851"/>
      <c r="X208" s="748"/>
      <c r="Y208" s="748"/>
      <c r="Z208" s="748"/>
      <c r="AA208" s="748"/>
      <c r="AB208" s="748"/>
      <c r="AC208" s="748"/>
      <c r="AD208" s="748"/>
      <c r="AE208" s="748"/>
      <c r="AF208" s="748"/>
      <c r="AG208" s="748"/>
      <c r="AH208" s="748"/>
      <c r="AI208" s="748"/>
      <c r="AJ208" s="748"/>
      <c r="AK208" s="748"/>
      <c r="AL208" s="748"/>
      <c r="AM208" s="748"/>
      <c r="AN208" s="748"/>
      <c r="AO208" s="748"/>
      <c r="AP208" s="748"/>
      <c r="AQ208" s="748"/>
      <c r="AR208" s="748"/>
      <c r="AS208" s="748"/>
      <c r="AT208" s="748"/>
      <c r="AU208" s="748"/>
      <c r="AV208" s="748"/>
      <c r="AW208" s="748"/>
      <c r="AX208" s="748"/>
      <c r="AY208" s="748"/>
      <c r="AZ208" s="748"/>
      <c r="BA208" s="748"/>
      <c r="BB208" s="748"/>
      <c r="BC208" s="748"/>
      <c r="BD208" s="748"/>
      <c r="BE208" s="748"/>
      <c r="BF208" s="402"/>
      <c r="BH208" s="2"/>
      <c r="BI208" s="2"/>
      <c r="BP208" s="8"/>
      <c r="BQ208" s="301"/>
      <c r="BR208" s="301"/>
      <c r="BS208" s="301"/>
      <c r="BT208" s="301"/>
      <c r="BU208" s="301"/>
      <c r="BV208" s="301"/>
      <c r="BW208" s="301"/>
      <c r="BX208" s="8"/>
      <c r="BY208" s="8"/>
      <c r="BZ208" s="8"/>
    </row>
    <row r="209" spans="1:80" ht="12.75" customHeight="1">
      <c r="A209" s="717" t="s">
        <v>344</v>
      </c>
      <c r="B209" s="718"/>
      <c r="C209" s="719"/>
      <c r="D209" s="727" t="s">
        <v>315</v>
      </c>
      <c r="E209" s="728"/>
      <c r="F209" s="728"/>
      <c r="G209" s="728"/>
      <c r="H209" s="728"/>
      <c r="I209" s="728"/>
      <c r="J209" s="728"/>
      <c r="K209" s="728"/>
      <c r="L209" s="728"/>
      <c r="M209" s="728"/>
      <c r="N209" s="728"/>
      <c r="O209" s="728"/>
      <c r="P209" s="728"/>
      <c r="Q209" s="728"/>
      <c r="R209" s="729"/>
      <c r="S209" s="736" t="s">
        <v>482</v>
      </c>
      <c r="T209" s="737"/>
      <c r="U209" s="737"/>
      <c r="V209" s="737"/>
      <c r="W209" s="737"/>
      <c r="X209" s="737"/>
      <c r="Y209" s="737"/>
      <c r="Z209" s="737"/>
      <c r="AA209" s="737"/>
      <c r="AB209" s="737"/>
      <c r="AC209" s="737"/>
      <c r="AD209" s="737"/>
      <c r="AE209" s="737"/>
      <c r="AF209" s="737"/>
      <c r="AG209" s="737"/>
      <c r="AH209" s="737"/>
      <c r="AI209" s="737"/>
      <c r="AJ209" s="737"/>
      <c r="AK209" s="737"/>
      <c r="AL209" s="737"/>
      <c r="AM209" s="737"/>
      <c r="AN209" s="737"/>
      <c r="AO209" s="737"/>
      <c r="AP209" s="737"/>
      <c r="AQ209" s="737"/>
      <c r="AR209" s="737"/>
      <c r="AS209" s="737"/>
      <c r="AT209" s="737"/>
      <c r="AU209" s="737"/>
      <c r="AV209" s="737"/>
      <c r="AW209" s="737"/>
      <c r="AX209" s="737"/>
      <c r="AY209" s="737"/>
      <c r="AZ209" s="737"/>
      <c r="BA209" s="737"/>
      <c r="BB209" s="737"/>
      <c r="BC209" s="737"/>
      <c r="BD209" s="737"/>
      <c r="BE209" s="738"/>
      <c r="BF209" s="402"/>
      <c r="BH209" s="2"/>
      <c r="BI209" s="589" t="str">
        <f>'общие сведения'!H20</f>
        <v>уч. физ-ры  обр.орг.</v>
      </c>
      <c r="BJ209" s="345" t="s">
        <v>372</v>
      </c>
      <c r="BM209" s="345" t="s">
        <v>372</v>
      </c>
      <c r="BP209" s="8"/>
      <c r="BQ209" s="301"/>
      <c r="BR209" s="301"/>
      <c r="BS209" s="301"/>
      <c r="BT209" s="301"/>
      <c r="BU209" s="301"/>
      <c r="BV209" s="301"/>
      <c r="BW209" s="301"/>
      <c r="BX209" s="8"/>
      <c r="BY209" s="8"/>
      <c r="BZ209" s="8"/>
    </row>
    <row r="210" spans="1:80" ht="12.75" customHeight="1">
      <c r="A210" s="720"/>
      <c r="B210" s="721"/>
      <c r="C210" s="722"/>
      <c r="D210" s="730"/>
      <c r="E210" s="731"/>
      <c r="F210" s="731"/>
      <c r="G210" s="731"/>
      <c r="H210" s="731"/>
      <c r="I210" s="731"/>
      <c r="J210" s="731"/>
      <c r="K210" s="731"/>
      <c r="L210" s="731"/>
      <c r="M210" s="731"/>
      <c r="N210" s="731"/>
      <c r="O210" s="731"/>
      <c r="P210" s="731"/>
      <c r="Q210" s="731"/>
      <c r="R210" s="732"/>
      <c r="S210" s="739" t="s">
        <v>316</v>
      </c>
      <c r="T210" s="740"/>
      <c r="U210" s="740"/>
      <c r="V210" s="740"/>
      <c r="W210" s="740"/>
      <c r="X210" s="740"/>
      <c r="Y210" s="740"/>
      <c r="Z210" s="740"/>
      <c r="AA210" s="740"/>
      <c r="AB210" s="740"/>
      <c r="AC210" s="740"/>
      <c r="AD210" s="740"/>
      <c r="AE210" s="740"/>
      <c r="AF210" s="740"/>
      <c r="AG210" s="740"/>
      <c r="AH210" s="740"/>
      <c r="AI210" s="740"/>
      <c r="AJ210" s="740"/>
      <c r="AK210" s="740"/>
      <c r="AL210" s="740"/>
      <c r="AM210" s="740"/>
      <c r="AN210" s="740"/>
      <c r="AO210" s="740"/>
      <c r="AP210" s="740"/>
      <c r="AQ210" s="740"/>
      <c r="AR210" s="740"/>
      <c r="AS210" s="740"/>
      <c r="AT210" s="740"/>
      <c r="AU210" s="740"/>
      <c r="AV210" s="740"/>
      <c r="AW210" s="740"/>
      <c r="AX210" s="740"/>
      <c r="AY210" s="740"/>
      <c r="AZ210" s="740"/>
      <c r="BA210" s="740"/>
      <c r="BB210" s="740"/>
      <c r="BC210" s="740"/>
      <c r="BD210" s="740"/>
      <c r="BE210" s="741"/>
      <c r="BF210" s="402"/>
      <c r="BH210" s="319"/>
      <c r="BI210" s="359"/>
      <c r="BJ210" s="360" t="s">
        <v>13</v>
      </c>
      <c r="BK210" s="360" t="str">
        <f>A150</f>
        <v>1.5.</v>
      </c>
      <c r="BL210" s="361" t="str">
        <f>A156</f>
        <v>1.6.</v>
      </c>
      <c r="BM210" s="360" t="str">
        <f>A184</f>
        <v>2.1.</v>
      </c>
      <c r="BN210" s="360" t="str">
        <f>A212</f>
        <v>2.2.</v>
      </c>
      <c r="BO210" s="360" t="str">
        <f>A212</f>
        <v>2.2.</v>
      </c>
      <c r="BP210" s="555" t="str">
        <f>ЭЗ!A246</f>
        <v>2.4.</v>
      </c>
      <c r="BQ210" s="360" t="str">
        <f>BP210</f>
        <v>2.4.</v>
      </c>
      <c r="BR210" s="554" t="str">
        <f>A474</f>
        <v>3.3.11.</v>
      </c>
      <c r="BS210" s="360" t="str">
        <f>BR210</f>
        <v>3.3.11.</v>
      </c>
      <c r="BT210" s="362"/>
      <c r="BU210" s="362"/>
      <c r="BV210" s="362"/>
      <c r="BW210" s="362"/>
      <c r="BX210" s="362"/>
      <c r="BY210" s="362"/>
      <c r="BZ210" s="363"/>
      <c r="CA210" s="8"/>
    </row>
    <row r="211" spans="1:80" ht="12.75" customHeight="1">
      <c r="A211" s="723"/>
      <c r="B211" s="724"/>
      <c r="C211" s="725"/>
      <c r="D211" s="733"/>
      <c r="E211" s="734"/>
      <c r="F211" s="734"/>
      <c r="G211" s="734"/>
      <c r="H211" s="734"/>
      <c r="I211" s="734"/>
      <c r="J211" s="734"/>
      <c r="K211" s="734"/>
      <c r="L211" s="734"/>
      <c r="M211" s="734"/>
      <c r="N211" s="734"/>
      <c r="O211" s="734"/>
      <c r="P211" s="734"/>
      <c r="Q211" s="734"/>
      <c r="R211" s="735"/>
      <c r="S211" s="807">
        <v>0</v>
      </c>
      <c r="T211" s="808"/>
      <c r="U211" s="808"/>
      <c r="V211" s="808"/>
      <c r="W211" s="809"/>
      <c r="X211" s="815" t="s">
        <v>229</v>
      </c>
      <c r="Y211" s="816"/>
      <c r="Z211" s="816"/>
      <c r="AA211" s="816"/>
      <c r="AB211" s="816"/>
      <c r="AC211" s="817"/>
      <c r="AD211" s="807" t="s">
        <v>357</v>
      </c>
      <c r="AE211" s="808"/>
      <c r="AF211" s="808"/>
      <c r="AG211" s="808"/>
      <c r="AH211" s="808"/>
      <c r="AI211" s="808"/>
      <c r="AJ211" s="809"/>
      <c r="AK211" s="807" t="s">
        <v>359</v>
      </c>
      <c r="AL211" s="808"/>
      <c r="AM211" s="808"/>
      <c r="AN211" s="808"/>
      <c r="AO211" s="808"/>
      <c r="AP211" s="808"/>
      <c r="AQ211" s="809"/>
      <c r="AR211" s="807" t="s">
        <v>360</v>
      </c>
      <c r="AS211" s="808"/>
      <c r="AT211" s="808"/>
      <c r="AU211" s="808"/>
      <c r="AV211" s="808"/>
      <c r="AW211" s="808"/>
      <c r="AX211" s="809"/>
      <c r="AY211" s="807" t="s">
        <v>361</v>
      </c>
      <c r="AZ211" s="808"/>
      <c r="BA211" s="808"/>
      <c r="BB211" s="808"/>
      <c r="BC211" s="808"/>
      <c r="BD211" s="808"/>
      <c r="BE211" s="809"/>
      <c r="BF211" s="402"/>
      <c r="BH211" s="319"/>
      <c r="BI211" s="364" t="s">
        <v>310</v>
      </c>
      <c r="BJ211" s="365">
        <v>2</v>
      </c>
      <c r="BK211" s="364">
        <v>3</v>
      </c>
      <c r="BL211" s="365">
        <v>4</v>
      </c>
      <c r="BM211" s="364">
        <v>5</v>
      </c>
      <c r="BN211" s="365">
        <v>6</v>
      </c>
      <c r="BO211" s="364">
        <v>7</v>
      </c>
      <c r="BP211" s="365">
        <v>8</v>
      </c>
      <c r="BQ211" s="364">
        <v>9</v>
      </c>
      <c r="BR211" s="365">
        <v>10</v>
      </c>
      <c r="BS211" s="364">
        <v>11</v>
      </c>
      <c r="BT211" s="365">
        <v>12</v>
      </c>
      <c r="BU211" s="364">
        <v>13</v>
      </c>
      <c r="BV211" s="365">
        <v>14</v>
      </c>
      <c r="BW211" s="364">
        <v>15</v>
      </c>
      <c r="BX211" s="365">
        <v>16</v>
      </c>
      <c r="BY211" s="364">
        <v>17</v>
      </c>
      <c r="BZ211" s="189"/>
    </row>
    <row r="212" spans="1:80" ht="15.75" customHeight="1">
      <c r="A212" s="889" t="str">
        <f>IF(Ном_=1,"2.2.","2.1")</f>
        <v>2.2.</v>
      </c>
      <c r="B212" s="890"/>
      <c r="C212" s="891"/>
      <c r="D212" s="938" t="str">
        <f>VLOOKUP(BI209,BI212:BY218,6)</f>
        <v xml:space="preserve">Результаты внеурочной деятельности обучающих-  
ся (по предмету): </v>
      </c>
      <c r="E212" s="939"/>
      <c r="F212" s="939"/>
      <c r="G212" s="939"/>
      <c r="H212" s="939"/>
      <c r="I212" s="939"/>
      <c r="J212" s="939"/>
      <c r="K212" s="939"/>
      <c r="L212" s="939"/>
      <c r="M212" s="939"/>
      <c r="N212" s="939"/>
      <c r="O212" s="939"/>
      <c r="P212" s="939"/>
      <c r="Q212" s="939"/>
      <c r="R212" s="940"/>
      <c r="S212" s="944" t="s">
        <v>489</v>
      </c>
      <c r="T212" s="945"/>
      <c r="U212" s="945"/>
      <c r="V212" s="945"/>
      <c r="W212" s="945"/>
      <c r="X212" s="945"/>
      <c r="Y212" s="945"/>
      <c r="Z212" s="945"/>
      <c r="AA212" s="945"/>
      <c r="AB212" s="945"/>
      <c r="AC212" s="945"/>
      <c r="AD212" s="945"/>
      <c r="AE212" s="945"/>
      <c r="AF212" s="945"/>
      <c r="AG212" s="945"/>
      <c r="AH212" s="945"/>
      <c r="AI212" s="945"/>
      <c r="AJ212" s="945"/>
      <c r="AK212" s="945"/>
      <c r="AL212" s="945"/>
      <c r="AM212" s="945"/>
      <c r="AN212" s="945"/>
      <c r="AO212" s="945"/>
      <c r="AP212" s="945"/>
      <c r="AQ212" s="945"/>
      <c r="AR212" s="945"/>
      <c r="AS212" s="945"/>
      <c r="AT212" s="945"/>
      <c r="AU212" s="945"/>
      <c r="AV212" s="945"/>
      <c r="AW212" s="945"/>
      <c r="AX212" s="945"/>
      <c r="AY212" s="945"/>
      <c r="AZ212" s="945"/>
      <c r="BA212" s="945"/>
      <c r="BB212" s="945"/>
      <c r="BC212" s="945"/>
      <c r="BD212" s="945"/>
      <c r="BE212" s="946"/>
      <c r="BF212" s="402"/>
      <c r="BH212" s="319"/>
      <c r="BI212" s="366" t="s">
        <v>532</v>
      </c>
      <c r="BJ212" s="367"/>
      <c r="BK212" s="367" t="str">
        <f>IF(OR('общие сведения'!R5=3,'общие сведения'!R5=2)," "," *")</f>
        <v xml:space="preserve"> *</v>
      </c>
      <c r="BL212" s="367" t="str">
        <f>IF(OR('общие сведения'!R5=3,'общие сведения'!R5=4)," "," *")</f>
        <v xml:space="preserve"> *</v>
      </c>
      <c r="BM212" s="367" t="s">
        <v>533</v>
      </c>
      <c r="BN212" s="367" t="s">
        <v>117</v>
      </c>
      <c r="BO212" s="368" t="s">
        <v>598</v>
      </c>
      <c r="BP212" s="367" t="s">
        <v>533</v>
      </c>
      <c r="BQ212" s="367" t="s">
        <v>533</v>
      </c>
      <c r="BR212" s="368"/>
      <c r="BS212" s="368"/>
      <c r="BT212" s="368"/>
      <c r="BU212" s="368"/>
      <c r="BV212" s="368"/>
      <c r="BW212" s="368"/>
      <c r="BX212" s="368"/>
      <c r="BY212" s="368"/>
      <c r="BZ212" s="189"/>
    </row>
    <row r="213" spans="1:80" ht="12.75" customHeight="1">
      <c r="A213" s="892"/>
      <c r="B213" s="893"/>
      <c r="C213" s="894"/>
      <c r="D213" s="941"/>
      <c r="E213" s="942"/>
      <c r="F213" s="942"/>
      <c r="G213" s="942"/>
      <c r="H213" s="942"/>
      <c r="I213" s="942"/>
      <c r="J213" s="942"/>
      <c r="K213" s="942"/>
      <c r="L213" s="942"/>
      <c r="M213" s="942"/>
      <c r="N213" s="942"/>
      <c r="O213" s="942"/>
      <c r="P213" s="942"/>
      <c r="Q213" s="942"/>
      <c r="R213" s="943"/>
      <c r="S213" s="794" t="s">
        <v>331</v>
      </c>
      <c r="T213" s="789"/>
      <c r="U213" s="789"/>
      <c r="V213" s="789"/>
      <c r="W213" s="795"/>
      <c r="X213" s="794" t="s">
        <v>59</v>
      </c>
      <c r="Y213" s="789"/>
      <c r="Z213" s="789"/>
      <c r="AA213" s="789"/>
      <c r="AB213" s="789"/>
      <c r="AC213" s="789"/>
      <c r="AD213" s="794" t="str">
        <f>IF(Ном_=2,"Зональн., муницип. ур.","Муницип. уровень")</f>
        <v>Муницип. уровень</v>
      </c>
      <c r="AE213" s="789"/>
      <c r="AF213" s="789"/>
      <c r="AG213" s="789"/>
      <c r="AH213" s="789"/>
      <c r="AI213" s="789"/>
      <c r="AJ213" s="795"/>
      <c r="AK213" s="789" t="s">
        <v>319</v>
      </c>
      <c r="AL213" s="789"/>
      <c r="AM213" s="789"/>
      <c r="AN213" s="789"/>
      <c r="AO213" s="789"/>
      <c r="AP213" s="789"/>
      <c r="AQ213" s="789"/>
      <c r="AR213" s="794" t="s">
        <v>322</v>
      </c>
      <c r="AS213" s="789"/>
      <c r="AT213" s="789"/>
      <c r="AU213" s="789"/>
      <c r="AV213" s="789"/>
      <c r="AW213" s="789"/>
      <c r="AX213" s="795"/>
      <c r="AY213" s="794" t="s">
        <v>58</v>
      </c>
      <c r="AZ213" s="789"/>
      <c r="BA213" s="789"/>
      <c r="BB213" s="789"/>
      <c r="BC213" s="789"/>
      <c r="BD213" s="789"/>
      <c r="BE213" s="795"/>
      <c r="BF213" s="402"/>
      <c r="BH213" s="319"/>
      <c r="BI213" s="596" t="s">
        <v>697</v>
      </c>
      <c r="BJ213" s="367" t="s">
        <v>347</v>
      </c>
      <c r="BK213" s="367" t="s">
        <v>347</v>
      </c>
      <c r="BL213" s="367" t="s">
        <v>347</v>
      </c>
      <c r="BM213" s="586"/>
      <c r="BN213" s="590" t="s">
        <v>698</v>
      </c>
      <c r="BO213" s="590" t="s">
        <v>683</v>
      </c>
      <c r="BP213" s="586" t="s">
        <v>680</v>
      </c>
      <c r="BQ213" s="586" t="s">
        <v>681</v>
      </c>
      <c r="BR213" s="586" t="s">
        <v>706</v>
      </c>
      <c r="BS213" s="586" t="s">
        <v>682</v>
      </c>
      <c r="BT213" s="586"/>
      <c r="BU213" s="586"/>
      <c r="BV213" s="586"/>
      <c r="BW213" s="586"/>
      <c r="BX213" s="586"/>
      <c r="BY213" s="586"/>
      <c r="BZ213" s="189"/>
    </row>
    <row r="214" spans="1:80" ht="15" customHeight="1">
      <c r="A214" s="892"/>
      <c r="B214" s="893"/>
      <c r="C214" s="894"/>
      <c r="D214" s="941"/>
      <c r="E214" s="942"/>
      <c r="F214" s="942"/>
      <c r="G214" s="942"/>
      <c r="H214" s="942"/>
      <c r="I214" s="942"/>
      <c r="J214" s="942"/>
      <c r="K214" s="942"/>
      <c r="L214" s="942"/>
      <c r="M214" s="942"/>
      <c r="N214" s="942"/>
      <c r="O214" s="942"/>
      <c r="P214" s="942"/>
      <c r="Q214" s="942"/>
      <c r="R214" s="943"/>
      <c r="S214" s="796"/>
      <c r="T214" s="790"/>
      <c r="U214" s="790"/>
      <c r="V214" s="790"/>
      <c r="W214" s="797"/>
      <c r="X214" s="796"/>
      <c r="Y214" s="790"/>
      <c r="Z214" s="790"/>
      <c r="AA214" s="790"/>
      <c r="AB214" s="790"/>
      <c r="AC214" s="790"/>
      <c r="AD214" s="796"/>
      <c r="AE214" s="790"/>
      <c r="AF214" s="790"/>
      <c r="AG214" s="790"/>
      <c r="AH214" s="790"/>
      <c r="AI214" s="790"/>
      <c r="AJ214" s="797"/>
      <c r="AK214" s="790"/>
      <c r="AL214" s="790"/>
      <c r="AM214" s="790"/>
      <c r="AN214" s="790"/>
      <c r="AO214" s="790"/>
      <c r="AP214" s="790"/>
      <c r="AQ214" s="790"/>
      <c r="AR214" s="796"/>
      <c r="AS214" s="790"/>
      <c r="AT214" s="790"/>
      <c r="AU214" s="790"/>
      <c r="AV214" s="790"/>
      <c r="AW214" s="790"/>
      <c r="AX214" s="797"/>
      <c r="AY214" s="796"/>
      <c r="AZ214" s="790"/>
      <c r="BA214" s="790"/>
      <c r="BB214" s="790"/>
      <c r="BC214" s="790"/>
      <c r="BD214" s="790"/>
      <c r="BE214" s="797"/>
      <c r="BF214" s="402"/>
      <c r="BG214" s="3"/>
      <c r="BH214" s="319"/>
      <c r="BI214" s="366" t="s">
        <v>504</v>
      </c>
      <c r="BJ214" s="367" t="s">
        <v>347</v>
      </c>
      <c r="BK214" s="367" t="s">
        <v>347</v>
      </c>
      <c r="BL214" s="367" t="s">
        <v>347</v>
      </c>
      <c r="BM214" s="369" t="s">
        <v>528</v>
      </c>
      <c r="BN214" s="367" t="s">
        <v>117</v>
      </c>
      <c r="BO214" s="368" t="s">
        <v>599</v>
      </c>
      <c r="BP214" s="368" t="s">
        <v>555</v>
      </c>
      <c r="BQ214" s="368" t="s">
        <v>536</v>
      </c>
      <c r="BR214" s="368"/>
      <c r="BS214" s="368"/>
      <c r="BT214" s="368"/>
      <c r="BU214" s="368"/>
      <c r="BV214" s="368"/>
      <c r="BW214" s="368"/>
      <c r="BX214" s="368"/>
      <c r="BY214" s="368"/>
      <c r="BZ214" s="189"/>
    </row>
    <row r="215" spans="1:80" ht="3.75" customHeight="1">
      <c r="A215" s="892"/>
      <c r="B215" s="893"/>
      <c r="C215" s="894"/>
      <c r="D215" s="941"/>
      <c r="E215" s="942"/>
      <c r="F215" s="942"/>
      <c r="G215" s="942"/>
      <c r="H215" s="942"/>
      <c r="I215" s="942"/>
      <c r="J215" s="942"/>
      <c r="K215" s="942"/>
      <c r="L215" s="942"/>
      <c r="M215" s="942"/>
      <c r="N215" s="942"/>
      <c r="O215" s="942"/>
      <c r="P215" s="942"/>
      <c r="Q215" s="942"/>
      <c r="R215" s="943"/>
      <c r="S215" s="1"/>
      <c r="T215" s="7"/>
      <c r="U215" s="7"/>
      <c r="V215" s="7"/>
      <c r="W215" s="6"/>
      <c r="X215" s="909" t="s">
        <v>374</v>
      </c>
      <c r="Y215" s="947"/>
      <c r="Z215" s="947"/>
      <c r="AA215" s="947"/>
      <c r="AB215" s="947"/>
      <c r="AC215" s="947"/>
      <c r="AD215" s="909" t="s">
        <v>374</v>
      </c>
      <c r="AE215" s="947"/>
      <c r="AF215" s="947"/>
      <c r="AG215" s="947"/>
      <c r="AH215" s="947"/>
      <c r="AI215" s="947"/>
      <c r="AJ215" s="948"/>
      <c r="AK215" s="947" t="s">
        <v>374</v>
      </c>
      <c r="AL215" s="947"/>
      <c r="AM215" s="947"/>
      <c r="AN215" s="947"/>
      <c r="AO215" s="947"/>
      <c r="AP215" s="947"/>
      <c r="AQ215" s="947"/>
      <c r="AR215" s="909" t="s">
        <v>374</v>
      </c>
      <c r="AS215" s="947"/>
      <c r="AT215" s="947"/>
      <c r="AU215" s="947"/>
      <c r="AV215" s="947"/>
      <c r="AW215" s="947"/>
      <c r="AX215" s="948"/>
      <c r="AY215" s="909" t="s">
        <v>374</v>
      </c>
      <c r="AZ215" s="947"/>
      <c r="BA215" s="947"/>
      <c r="BB215" s="947"/>
      <c r="BC215" s="947"/>
      <c r="BD215" s="947"/>
      <c r="BE215" s="948"/>
      <c r="BF215" s="402"/>
      <c r="BH215" s="319"/>
      <c r="BI215" s="366" t="s">
        <v>511</v>
      </c>
      <c r="BJ215" s="367" t="s">
        <v>347</v>
      </c>
      <c r="BK215" s="367" t="s">
        <v>347</v>
      </c>
      <c r="BL215" s="367" t="s">
        <v>347</v>
      </c>
      <c r="BM215" s="369" t="s">
        <v>528</v>
      </c>
      <c r="BN215" s="367" t="s">
        <v>117</v>
      </c>
      <c r="BO215" s="368" t="s">
        <v>600</v>
      </c>
      <c r="BP215" s="367" t="s">
        <v>554</v>
      </c>
      <c r="BQ215" s="368" t="s">
        <v>536</v>
      </c>
      <c r="BR215" s="368"/>
      <c r="BS215" s="368"/>
      <c r="BT215" s="368"/>
      <c r="BU215" s="368"/>
      <c r="BV215" s="368"/>
      <c r="BW215" s="368"/>
      <c r="BX215" s="368"/>
      <c r="BY215" s="368"/>
      <c r="BZ215" s="189"/>
    </row>
    <row r="216" spans="1:80" ht="22.5" customHeight="1">
      <c r="A216" s="892"/>
      <c r="B216" s="893"/>
      <c r="C216" s="894"/>
      <c r="D216" s="801" t="str">
        <f>VLOOKUP(BI209,BI212:BY218,7)</f>
        <v xml:space="preserve"> -     конкурсы, 
 -     спартакиады,
 -     турниры,
 -     соревнования  и др.
 (далее – Прил. № 2)</v>
      </c>
      <c r="E216" s="802"/>
      <c r="F216" s="802"/>
      <c r="G216" s="802"/>
      <c r="H216" s="802"/>
      <c r="I216" s="802"/>
      <c r="J216" s="802"/>
      <c r="K216" s="802"/>
      <c r="L216" s="802"/>
      <c r="M216" s="802"/>
      <c r="N216" s="802"/>
      <c r="O216" s="802"/>
      <c r="P216" s="802"/>
      <c r="Q216" s="802"/>
      <c r="R216" s="803"/>
      <c r="S216" s="796"/>
      <c r="T216" s="790"/>
      <c r="U216" s="790"/>
      <c r="V216" s="790"/>
      <c r="W216" s="797"/>
      <c r="X216" s="909"/>
      <c r="Y216" s="947"/>
      <c r="Z216" s="947"/>
      <c r="AA216" s="947"/>
      <c r="AB216" s="947"/>
      <c r="AC216" s="947"/>
      <c r="AD216" s="909"/>
      <c r="AE216" s="947"/>
      <c r="AF216" s="947"/>
      <c r="AG216" s="947"/>
      <c r="AH216" s="947"/>
      <c r="AI216" s="947"/>
      <c r="AJ216" s="948"/>
      <c r="AK216" s="947"/>
      <c r="AL216" s="947"/>
      <c r="AM216" s="947"/>
      <c r="AN216" s="947"/>
      <c r="AO216" s="947"/>
      <c r="AP216" s="947"/>
      <c r="AQ216" s="947"/>
      <c r="AR216" s="909"/>
      <c r="AS216" s="947"/>
      <c r="AT216" s="947"/>
      <c r="AU216" s="947"/>
      <c r="AV216" s="947"/>
      <c r="AW216" s="947"/>
      <c r="AX216" s="948"/>
      <c r="AY216" s="909"/>
      <c r="AZ216" s="947"/>
      <c r="BA216" s="947"/>
      <c r="BB216" s="947"/>
      <c r="BC216" s="947"/>
      <c r="BD216" s="947"/>
      <c r="BE216" s="948"/>
      <c r="BF216" s="402"/>
      <c r="BH216" s="319"/>
      <c r="BI216" s="366" t="s">
        <v>512</v>
      </c>
      <c r="BJ216" s="367" t="s">
        <v>347</v>
      </c>
      <c r="BK216" s="367" t="s">
        <v>347</v>
      </c>
      <c r="BL216" s="367" t="s">
        <v>347</v>
      </c>
      <c r="BM216" s="367" t="s">
        <v>529</v>
      </c>
      <c r="BN216" s="367" t="s">
        <v>117</v>
      </c>
      <c r="BO216" s="368" t="s">
        <v>684</v>
      </c>
      <c r="BP216" s="394" t="s">
        <v>22</v>
      </c>
      <c r="BQ216" s="368" t="s">
        <v>21</v>
      </c>
      <c r="BR216" s="368" t="s">
        <v>533</v>
      </c>
      <c r="BS216" s="368" t="s">
        <v>533</v>
      </c>
      <c r="BT216" s="368"/>
      <c r="BU216" s="368"/>
      <c r="BV216" s="368"/>
      <c r="BW216" s="368"/>
      <c r="BX216" s="368"/>
      <c r="BY216" s="368"/>
      <c r="BZ216" s="189"/>
    </row>
    <row r="217" spans="1:80" ht="44.25" customHeight="1">
      <c r="A217" s="892"/>
      <c r="B217" s="893"/>
      <c r="C217" s="894"/>
      <c r="D217" s="801"/>
      <c r="E217" s="802"/>
      <c r="F217" s="802"/>
      <c r="G217" s="802"/>
      <c r="H217" s="802"/>
      <c r="I217" s="802"/>
      <c r="J217" s="802"/>
      <c r="K217" s="802"/>
      <c r="L217" s="802"/>
      <c r="M217" s="802"/>
      <c r="N217" s="802"/>
      <c r="O217" s="802"/>
      <c r="P217" s="802"/>
      <c r="Q217" s="802"/>
      <c r="R217" s="803"/>
      <c r="S217" s="1"/>
      <c r="T217" s="7"/>
      <c r="U217" s="7"/>
      <c r="V217" s="7"/>
      <c r="W217" s="6"/>
      <c r="X217" s="776" t="s">
        <v>112</v>
      </c>
      <c r="Y217" s="777"/>
      <c r="Z217" s="777"/>
      <c r="AA217" s="777"/>
      <c r="AB217" s="777"/>
      <c r="AC217" s="778"/>
      <c r="AD217" s="776" t="s">
        <v>113</v>
      </c>
      <c r="AE217" s="777"/>
      <c r="AF217" s="777"/>
      <c r="AG217" s="777"/>
      <c r="AH217" s="777"/>
      <c r="AI217" s="777"/>
      <c r="AJ217" s="778"/>
      <c r="AK217" s="776" t="s">
        <v>114</v>
      </c>
      <c r="AL217" s="777"/>
      <c r="AM217" s="777"/>
      <c r="AN217" s="777"/>
      <c r="AO217" s="777"/>
      <c r="AP217" s="777"/>
      <c r="AQ217" s="778"/>
      <c r="AR217" s="776" t="s">
        <v>115</v>
      </c>
      <c r="AS217" s="777"/>
      <c r="AT217" s="777"/>
      <c r="AU217" s="777"/>
      <c r="AV217" s="777"/>
      <c r="AW217" s="777"/>
      <c r="AX217" s="778"/>
      <c r="AY217" s="776" t="s">
        <v>116</v>
      </c>
      <c r="AZ217" s="777"/>
      <c r="BA217" s="777"/>
      <c r="BB217" s="777"/>
      <c r="BC217" s="777"/>
      <c r="BD217" s="777"/>
      <c r="BE217" s="778"/>
      <c r="BF217" s="402"/>
      <c r="BH217" s="319"/>
      <c r="BI217" s="366" t="s">
        <v>510</v>
      </c>
      <c r="BJ217" s="367" t="s">
        <v>347</v>
      </c>
      <c r="BK217" s="367" t="s">
        <v>347</v>
      </c>
      <c r="BL217" s="367" t="s">
        <v>347</v>
      </c>
      <c r="BM217" s="367" t="s">
        <v>529</v>
      </c>
      <c r="BN217" s="367" t="s">
        <v>117</v>
      </c>
      <c r="BO217" s="368" t="s">
        <v>599</v>
      </c>
      <c r="BP217" s="367" t="s">
        <v>556</v>
      </c>
      <c r="BQ217" s="367" t="s">
        <v>536</v>
      </c>
      <c r="BR217" s="368"/>
      <c r="BS217" s="368"/>
      <c r="BT217" s="368"/>
      <c r="BU217" s="368"/>
      <c r="BV217" s="368"/>
      <c r="BW217" s="368"/>
      <c r="BX217" s="368"/>
      <c r="BY217" s="368"/>
      <c r="BZ217" s="189"/>
    </row>
    <row r="218" spans="1:80" ht="15.75" customHeight="1">
      <c r="A218" s="892"/>
      <c r="B218" s="893"/>
      <c r="C218" s="894"/>
      <c r="D218" s="801" t="s">
        <v>527</v>
      </c>
      <c r="E218" s="802"/>
      <c r="F218" s="802"/>
      <c r="G218" s="802"/>
      <c r="H218" s="802"/>
      <c r="I218" s="802"/>
      <c r="J218" s="802"/>
      <c r="K218" s="802"/>
      <c r="L218" s="802"/>
      <c r="M218" s="802"/>
      <c r="N218" s="802"/>
      <c r="O218" s="802"/>
      <c r="P218" s="802"/>
      <c r="Q218" s="802"/>
      <c r="R218" s="803"/>
      <c r="S218" s="1"/>
      <c r="T218" s="7"/>
      <c r="U218" s="7"/>
      <c r="V218" s="7"/>
      <c r="W218" s="6"/>
      <c r="X218" s="776"/>
      <c r="Y218" s="777"/>
      <c r="Z218" s="777"/>
      <c r="AA218" s="777"/>
      <c r="AB218" s="777"/>
      <c r="AC218" s="778"/>
      <c r="AD218" s="776"/>
      <c r="AE218" s="777"/>
      <c r="AF218" s="777"/>
      <c r="AG218" s="777"/>
      <c r="AH218" s="777"/>
      <c r="AI218" s="777"/>
      <c r="AJ218" s="778"/>
      <c r="AK218" s="776"/>
      <c r="AL218" s="777"/>
      <c r="AM218" s="777"/>
      <c r="AN218" s="777"/>
      <c r="AO218" s="777"/>
      <c r="AP218" s="777"/>
      <c r="AQ218" s="778"/>
      <c r="AR218" s="776"/>
      <c r="AS218" s="777"/>
      <c r="AT218" s="777"/>
      <c r="AU218" s="777"/>
      <c r="AV218" s="777"/>
      <c r="AW218" s="777"/>
      <c r="AX218" s="778"/>
      <c r="AY218" s="776"/>
      <c r="AZ218" s="777"/>
      <c r="BA218" s="777"/>
      <c r="BB218" s="777"/>
      <c r="BC218" s="777"/>
      <c r="BD218" s="777"/>
      <c r="BE218" s="778"/>
      <c r="BF218" s="402"/>
      <c r="BH218" s="319"/>
      <c r="BI218" s="596" t="s">
        <v>513</v>
      </c>
      <c r="BJ218" s="367" t="s">
        <v>347</v>
      </c>
      <c r="BK218" s="367" t="s">
        <v>347</v>
      </c>
      <c r="BL218" s="367" t="s">
        <v>347</v>
      </c>
      <c r="BM218" s="586" t="s">
        <v>529</v>
      </c>
      <c r="BN218" s="590" t="s">
        <v>117</v>
      </c>
      <c r="BO218" s="590" t="s">
        <v>683</v>
      </c>
      <c r="BP218" s="586" t="s">
        <v>680</v>
      </c>
      <c r="BQ218" s="586" t="s">
        <v>681</v>
      </c>
      <c r="BR218" s="586" t="s">
        <v>706</v>
      </c>
      <c r="BS218" s="586" t="s">
        <v>682</v>
      </c>
      <c r="BT218" s="586"/>
      <c r="BU218" s="586"/>
      <c r="BV218" s="586"/>
      <c r="BW218" s="586"/>
      <c r="BX218" s="586"/>
      <c r="BY218" s="586"/>
      <c r="BZ218" s="189"/>
      <c r="CB218" s="586"/>
    </row>
    <row r="219" spans="1:80" ht="12.75" customHeight="1">
      <c r="A219" s="892"/>
      <c r="B219" s="893"/>
      <c r="C219" s="894"/>
      <c r="D219" s="801"/>
      <c r="E219" s="802"/>
      <c r="F219" s="802"/>
      <c r="G219" s="802"/>
      <c r="H219" s="802"/>
      <c r="I219" s="802"/>
      <c r="J219" s="802"/>
      <c r="K219" s="802"/>
      <c r="L219" s="802"/>
      <c r="M219" s="802"/>
      <c r="N219" s="802"/>
      <c r="O219" s="802"/>
      <c r="P219" s="802"/>
      <c r="Q219" s="802"/>
      <c r="R219" s="803"/>
      <c r="S219" s="798"/>
      <c r="T219" s="799"/>
      <c r="U219" s="799"/>
      <c r="V219" s="799"/>
      <c r="W219" s="800"/>
      <c r="X219" s="949" t="s">
        <v>499</v>
      </c>
      <c r="Y219" s="950"/>
      <c r="Z219" s="950"/>
      <c r="AA219" s="950"/>
      <c r="AB219" s="950"/>
      <c r="AC219" s="950"/>
      <c r="AD219" s="949" t="s">
        <v>441</v>
      </c>
      <c r="AE219" s="950"/>
      <c r="AF219" s="950"/>
      <c r="AG219" s="950"/>
      <c r="AH219" s="950"/>
      <c r="AI219" s="950"/>
      <c r="AJ219" s="951"/>
      <c r="AK219" s="950" t="s">
        <v>442</v>
      </c>
      <c r="AL219" s="950"/>
      <c r="AM219" s="950"/>
      <c r="AN219" s="950"/>
      <c r="AO219" s="950"/>
      <c r="AP219" s="950"/>
      <c r="AQ219" s="950"/>
      <c r="AR219" s="949" t="s">
        <v>110</v>
      </c>
      <c r="AS219" s="950"/>
      <c r="AT219" s="950"/>
      <c r="AU219" s="950"/>
      <c r="AV219" s="950"/>
      <c r="AW219" s="950"/>
      <c r="AX219" s="951"/>
      <c r="AY219" s="949" t="s">
        <v>111</v>
      </c>
      <c r="AZ219" s="950"/>
      <c r="BA219" s="950"/>
      <c r="BB219" s="950"/>
      <c r="BC219" s="950"/>
      <c r="BD219" s="950"/>
      <c r="BE219" s="951"/>
      <c r="BF219" s="402"/>
      <c r="BH219" s="12" t="s">
        <v>63</v>
      </c>
      <c r="BI219" s="223" t="s">
        <v>62</v>
      </c>
    </row>
    <row r="220" spans="1:80" ht="12.75" customHeight="1">
      <c r="A220" s="892"/>
      <c r="B220" s="893"/>
      <c r="C220" s="894"/>
      <c r="D220" s="801"/>
      <c r="E220" s="802"/>
      <c r="F220" s="802"/>
      <c r="G220" s="802"/>
      <c r="H220" s="802"/>
      <c r="I220" s="802"/>
      <c r="J220" s="802"/>
      <c r="K220" s="802"/>
      <c r="L220" s="802"/>
      <c r="M220" s="802"/>
      <c r="N220" s="802"/>
      <c r="O220" s="802"/>
      <c r="P220" s="802"/>
      <c r="Q220" s="802"/>
      <c r="R220" s="803"/>
      <c r="S220" s="851" t="str">
        <f>IF(AND(X220="",AD220="",AK220="",AR220="",AY220=""),IF(FIO="","",0),"")</f>
        <v/>
      </c>
      <c r="T220" s="851"/>
      <c r="U220" s="851"/>
      <c r="V220" s="851"/>
      <c r="W220" s="851"/>
      <c r="X220" s="748"/>
      <c r="Y220" s="748"/>
      <c r="Z220" s="748"/>
      <c r="AA220" s="748"/>
      <c r="AB220" s="748"/>
      <c r="AC220" s="748"/>
      <c r="AD220" s="748"/>
      <c r="AE220" s="748"/>
      <c r="AF220" s="748"/>
      <c r="AG220" s="748"/>
      <c r="AH220" s="748"/>
      <c r="AI220" s="748"/>
      <c r="AJ220" s="748"/>
      <c r="AK220" s="748"/>
      <c r="AL220" s="748"/>
      <c r="AM220" s="748"/>
      <c r="AN220" s="748"/>
      <c r="AO220" s="748"/>
      <c r="AP220" s="748"/>
      <c r="AQ220" s="748"/>
      <c r="AR220" s="748"/>
      <c r="AS220" s="748"/>
      <c r="AT220" s="748"/>
      <c r="AU220" s="748"/>
      <c r="AV220" s="748"/>
      <c r="AW220" s="748"/>
      <c r="AX220" s="748"/>
      <c r="AY220" s="748"/>
      <c r="AZ220" s="748"/>
      <c r="BA220" s="748"/>
      <c r="BB220" s="748"/>
      <c r="BC220" s="748"/>
      <c r="BD220" s="748"/>
      <c r="BE220" s="748"/>
      <c r="BF220" s="402"/>
      <c r="BG220" s="24">
        <f>SUM(S220:BE221)</f>
        <v>0</v>
      </c>
      <c r="BH220" s="224">
        <v>550</v>
      </c>
      <c r="BI220" s="224"/>
      <c r="BP220" s="367" t="s">
        <v>535</v>
      </c>
    </row>
    <row r="221" spans="1:80" ht="12.75" customHeight="1">
      <c r="A221" s="892"/>
      <c r="B221" s="893"/>
      <c r="C221" s="894"/>
      <c r="D221" s="801"/>
      <c r="E221" s="802"/>
      <c r="F221" s="802"/>
      <c r="G221" s="802"/>
      <c r="H221" s="802"/>
      <c r="I221" s="802"/>
      <c r="J221" s="802"/>
      <c r="K221" s="802"/>
      <c r="L221" s="802"/>
      <c r="M221" s="802"/>
      <c r="N221" s="802"/>
      <c r="O221" s="802"/>
      <c r="P221" s="802"/>
      <c r="Q221" s="802"/>
      <c r="R221" s="803"/>
      <c r="S221" s="851"/>
      <c r="T221" s="851"/>
      <c r="U221" s="851"/>
      <c r="V221" s="851"/>
      <c r="W221" s="851"/>
      <c r="X221" s="748"/>
      <c r="Y221" s="748"/>
      <c r="Z221" s="748"/>
      <c r="AA221" s="748"/>
      <c r="AB221" s="748"/>
      <c r="AC221" s="748"/>
      <c r="AD221" s="748"/>
      <c r="AE221" s="748"/>
      <c r="AF221" s="748"/>
      <c r="AG221" s="748"/>
      <c r="AH221" s="748"/>
      <c r="AI221" s="748"/>
      <c r="AJ221" s="748"/>
      <c r="AK221" s="748"/>
      <c r="AL221" s="748"/>
      <c r="AM221" s="748"/>
      <c r="AN221" s="748"/>
      <c r="AO221" s="748"/>
      <c r="AP221" s="748"/>
      <c r="AQ221" s="748"/>
      <c r="AR221" s="748"/>
      <c r="AS221" s="748"/>
      <c r="AT221" s="748"/>
      <c r="AU221" s="748"/>
      <c r="AV221" s="748"/>
      <c r="AW221" s="748"/>
      <c r="AX221" s="748"/>
      <c r="AY221" s="748"/>
      <c r="AZ221" s="748"/>
      <c r="BA221" s="748"/>
      <c r="BB221" s="748"/>
      <c r="BC221" s="748"/>
      <c r="BD221" s="748"/>
      <c r="BE221" s="748"/>
      <c r="BF221" s="402"/>
      <c r="BH221" s="2"/>
      <c r="BI221" s="2"/>
    </row>
    <row r="222" spans="1:80" ht="28.5" customHeight="1">
      <c r="A222" s="892"/>
      <c r="B222" s="893"/>
      <c r="C222" s="894"/>
      <c r="D222" s="764" t="s">
        <v>483</v>
      </c>
      <c r="E222" s="765"/>
      <c r="F222" s="765"/>
      <c r="G222" s="765"/>
      <c r="H222" s="765"/>
      <c r="I222" s="765"/>
      <c r="J222" s="765"/>
      <c r="K222" s="765"/>
      <c r="L222" s="765"/>
      <c r="M222" s="765"/>
      <c r="N222" s="765"/>
      <c r="O222" s="765"/>
      <c r="P222" s="765"/>
      <c r="Q222" s="765"/>
      <c r="R222" s="766"/>
      <c r="S222" s="984" t="s">
        <v>521</v>
      </c>
      <c r="T222" s="985"/>
      <c r="U222" s="985"/>
      <c r="V222" s="985"/>
      <c r="W222" s="985"/>
      <c r="X222" s="985"/>
      <c r="Y222" s="985"/>
      <c r="Z222" s="985"/>
      <c r="AA222" s="985"/>
      <c r="AB222" s="985"/>
      <c r="AC222" s="985"/>
      <c r="AD222" s="985"/>
      <c r="AE222" s="985"/>
      <c r="AF222" s="985"/>
      <c r="AG222" s="985"/>
      <c r="AH222" s="985"/>
      <c r="AI222" s="985"/>
      <c r="AJ222" s="985"/>
      <c r="AK222" s="985"/>
      <c r="AL222" s="985"/>
      <c r="AM222" s="985"/>
      <c r="AN222" s="985"/>
      <c r="AO222" s="985"/>
      <c r="AP222" s="985"/>
      <c r="AQ222" s="985"/>
      <c r="AR222" s="985"/>
      <c r="AS222" s="985"/>
      <c r="AT222" s="985"/>
      <c r="AU222" s="985"/>
      <c r="AV222" s="985"/>
      <c r="AW222" s="985"/>
      <c r="AX222" s="985"/>
      <c r="AY222" s="985"/>
      <c r="AZ222" s="985"/>
      <c r="BA222" s="985"/>
      <c r="BB222" s="985"/>
      <c r="BC222" s="985"/>
      <c r="BD222" s="985"/>
      <c r="BE222" s="986"/>
      <c r="BF222" s="402"/>
      <c r="BH222" s="2"/>
      <c r="BR222" s="301"/>
      <c r="BS222" s="301"/>
      <c r="BT222" s="301"/>
      <c r="BU222" s="301"/>
      <c r="BV222" s="301"/>
      <c r="BW222" s="301"/>
      <c r="BX222" s="8"/>
      <c r="BY222" s="8"/>
      <c r="BZ222" s="8"/>
    </row>
    <row r="223" spans="1:80" ht="12.75" customHeight="1">
      <c r="A223" s="892"/>
      <c r="B223" s="893"/>
      <c r="C223" s="894"/>
      <c r="D223" s="764"/>
      <c r="E223" s="765"/>
      <c r="F223" s="765"/>
      <c r="G223" s="765"/>
      <c r="H223" s="765"/>
      <c r="I223" s="765"/>
      <c r="J223" s="765"/>
      <c r="K223" s="765"/>
      <c r="L223" s="765"/>
      <c r="M223" s="765"/>
      <c r="N223" s="765"/>
      <c r="O223" s="765"/>
      <c r="P223" s="765"/>
      <c r="Q223" s="765"/>
      <c r="R223" s="766"/>
      <c r="S223" s="807">
        <v>0</v>
      </c>
      <c r="T223" s="808"/>
      <c r="U223" s="808"/>
      <c r="V223" s="808"/>
      <c r="W223" s="809"/>
      <c r="X223" s="815" t="s">
        <v>485</v>
      </c>
      <c r="Y223" s="816"/>
      <c r="Z223" s="816"/>
      <c r="AA223" s="816"/>
      <c r="AB223" s="816"/>
      <c r="AC223" s="817"/>
      <c r="AD223" s="807" t="s">
        <v>209</v>
      </c>
      <c r="AE223" s="808"/>
      <c r="AF223" s="808"/>
      <c r="AG223" s="808"/>
      <c r="AH223" s="808"/>
      <c r="AI223" s="808"/>
      <c r="AJ223" s="809"/>
      <c r="AK223" s="807" t="s">
        <v>486</v>
      </c>
      <c r="AL223" s="808"/>
      <c r="AM223" s="808"/>
      <c r="AN223" s="808"/>
      <c r="AO223" s="808"/>
      <c r="AP223" s="808"/>
      <c r="AQ223" s="809"/>
      <c r="AR223" s="807" t="s">
        <v>210</v>
      </c>
      <c r="AS223" s="808"/>
      <c r="AT223" s="808"/>
      <c r="AU223" s="808"/>
      <c r="AV223" s="808"/>
      <c r="AW223" s="808"/>
      <c r="AX223" s="809"/>
      <c r="AY223" s="807" t="s">
        <v>487</v>
      </c>
      <c r="AZ223" s="808"/>
      <c r="BA223" s="808"/>
      <c r="BB223" s="808"/>
      <c r="BC223" s="808"/>
      <c r="BD223" s="808"/>
      <c r="BE223" s="809"/>
      <c r="BF223" s="402"/>
      <c r="BH223" s="2"/>
      <c r="BR223" s="301"/>
      <c r="BS223" s="301"/>
      <c r="BT223" s="301"/>
      <c r="BU223" s="301"/>
      <c r="BV223" s="301"/>
      <c r="BW223" s="301"/>
      <c r="BX223" s="8"/>
      <c r="BY223" s="8"/>
      <c r="BZ223" s="8"/>
    </row>
    <row r="224" spans="1:80" ht="31.5" customHeight="1">
      <c r="A224" s="892"/>
      <c r="B224" s="893"/>
      <c r="C224" s="894"/>
      <c r="D224" s="764"/>
      <c r="E224" s="765"/>
      <c r="F224" s="765"/>
      <c r="G224" s="765"/>
      <c r="H224" s="765"/>
      <c r="I224" s="765"/>
      <c r="J224" s="765"/>
      <c r="K224" s="765"/>
      <c r="L224" s="765"/>
      <c r="M224" s="765"/>
      <c r="N224" s="765"/>
      <c r="O224" s="765"/>
      <c r="P224" s="765"/>
      <c r="Q224" s="765"/>
      <c r="R224" s="766"/>
      <c r="S224" s="983" t="s">
        <v>490</v>
      </c>
      <c r="T224" s="860"/>
      <c r="U224" s="860"/>
      <c r="V224" s="860"/>
      <c r="W224" s="860"/>
      <c r="X224" s="860"/>
      <c r="Y224" s="860"/>
      <c r="Z224" s="860"/>
      <c r="AA224" s="860"/>
      <c r="AB224" s="860"/>
      <c r="AC224" s="860"/>
      <c r="AD224" s="860"/>
      <c r="AE224" s="860"/>
      <c r="AF224" s="860"/>
      <c r="AG224" s="860"/>
      <c r="AH224" s="860"/>
      <c r="AI224" s="860"/>
      <c r="AJ224" s="860"/>
      <c r="AK224" s="860"/>
      <c r="AL224" s="860"/>
      <c r="AM224" s="860"/>
      <c r="AN224" s="860"/>
      <c r="AO224" s="860"/>
      <c r="AP224" s="860"/>
      <c r="AQ224" s="860"/>
      <c r="AR224" s="860"/>
      <c r="AS224" s="860"/>
      <c r="AT224" s="860"/>
      <c r="AU224" s="860"/>
      <c r="AV224" s="860"/>
      <c r="AW224" s="860"/>
      <c r="AX224" s="860"/>
      <c r="AY224" s="860"/>
      <c r="AZ224" s="860"/>
      <c r="BA224" s="860"/>
      <c r="BB224" s="860"/>
      <c r="BC224" s="860"/>
      <c r="BD224" s="860"/>
      <c r="BE224" s="861"/>
      <c r="BF224" s="402"/>
      <c r="BH224" s="2"/>
      <c r="BR224" s="301"/>
      <c r="BS224" s="301"/>
      <c r="BT224" s="301"/>
      <c r="BU224" s="301"/>
      <c r="BV224" s="301"/>
      <c r="BW224" s="301"/>
      <c r="BX224" s="8"/>
      <c r="BY224" s="8"/>
      <c r="BZ224" s="8"/>
    </row>
    <row r="225" spans="1:78" ht="12.75" customHeight="1">
      <c r="A225" s="892"/>
      <c r="B225" s="893"/>
      <c r="C225" s="894"/>
      <c r="D225" s="764"/>
      <c r="E225" s="765"/>
      <c r="F225" s="765"/>
      <c r="G225" s="765"/>
      <c r="H225" s="765"/>
      <c r="I225" s="765"/>
      <c r="J225" s="765"/>
      <c r="K225" s="765"/>
      <c r="L225" s="765"/>
      <c r="M225" s="765"/>
      <c r="N225" s="765"/>
      <c r="O225" s="765"/>
      <c r="P225" s="765"/>
      <c r="Q225" s="765"/>
      <c r="R225" s="766"/>
      <c r="S225" s="794" t="s">
        <v>481</v>
      </c>
      <c r="T225" s="789"/>
      <c r="U225" s="789"/>
      <c r="V225" s="789"/>
      <c r="W225" s="795"/>
      <c r="X225" s="794" t="s">
        <v>59</v>
      </c>
      <c r="Y225" s="789"/>
      <c r="Z225" s="789"/>
      <c r="AA225" s="789"/>
      <c r="AB225" s="789"/>
      <c r="AC225" s="789"/>
      <c r="AD225" s="794" t="str">
        <f>IF(Ном_=2,"Зональн., муницип. ур.","Муницип. уровень")</f>
        <v>Муницип. уровень</v>
      </c>
      <c r="AE225" s="789"/>
      <c r="AF225" s="789"/>
      <c r="AG225" s="789"/>
      <c r="AH225" s="789"/>
      <c r="AI225" s="789"/>
      <c r="AJ225" s="795"/>
      <c r="AK225" s="794" t="s">
        <v>319</v>
      </c>
      <c r="AL225" s="789"/>
      <c r="AM225" s="789"/>
      <c r="AN225" s="789"/>
      <c r="AO225" s="789"/>
      <c r="AP225" s="789"/>
      <c r="AQ225" s="795"/>
      <c r="AR225" s="794" t="s">
        <v>322</v>
      </c>
      <c r="AS225" s="789"/>
      <c r="AT225" s="789"/>
      <c r="AU225" s="789"/>
      <c r="AV225" s="789"/>
      <c r="AW225" s="789"/>
      <c r="AX225" s="795"/>
      <c r="AY225" s="789" t="s">
        <v>58</v>
      </c>
      <c r="AZ225" s="789"/>
      <c r="BA225" s="789"/>
      <c r="BB225" s="789"/>
      <c r="BC225" s="789"/>
      <c r="BD225" s="789"/>
      <c r="BE225" s="795"/>
      <c r="BF225" s="402"/>
      <c r="BH225" s="2"/>
      <c r="BY225" s="8"/>
      <c r="BZ225" s="8"/>
    </row>
    <row r="226" spans="1:78" ht="15.75" customHeight="1">
      <c r="A226" s="892"/>
      <c r="B226" s="893"/>
      <c r="C226" s="894"/>
      <c r="D226" s="764"/>
      <c r="E226" s="765"/>
      <c r="F226" s="765"/>
      <c r="G226" s="765"/>
      <c r="H226" s="765"/>
      <c r="I226" s="765"/>
      <c r="J226" s="765"/>
      <c r="K226" s="765"/>
      <c r="L226" s="765"/>
      <c r="M226" s="765"/>
      <c r="N226" s="765"/>
      <c r="O226" s="765"/>
      <c r="P226" s="765"/>
      <c r="Q226" s="765"/>
      <c r="R226" s="766"/>
      <c r="S226" s="796"/>
      <c r="T226" s="790"/>
      <c r="U226" s="790"/>
      <c r="V226" s="790"/>
      <c r="W226" s="797"/>
      <c r="X226" s="796"/>
      <c r="Y226" s="790"/>
      <c r="Z226" s="790"/>
      <c r="AA226" s="790"/>
      <c r="AB226" s="790"/>
      <c r="AC226" s="790"/>
      <c r="AD226" s="796"/>
      <c r="AE226" s="790"/>
      <c r="AF226" s="790"/>
      <c r="AG226" s="790"/>
      <c r="AH226" s="790"/>
      <c r="AI226" s="790"/>
      <c r="AJ226" s="797"/>
      <c r="AK226" s="796"/>
      <c r="AL226" s="790"/>
      <c r="AM226" s="790"/>
      <c r="AN226" s="790"/>
      <c r="AO226" s="790"/>
      <c r="AP226" s="790"/>
      <c r="AQ226" s="797"/>
      <c r="AR226" s="796"/>
      <c r="AS226" s="790"/>
      <c r="AT226" s="790"/>
      <c r="AU226" s="790"/>
      <c r="AV226" s="790"/>
      <c r="AW226" s="790"/>
      <c r="AX226" s="797"/>
      <c r="AY226" s="790"/>
      <c r="AZ226" s="790"/>
      <c r="BA226" s="790"/>
      <c r="BB226" s="790"/>
      <c r="BC226" s="790"/>
      <c r="BD226" s="790"/>
      <c r="BE226" s="797"/>
      <c r="BF226" s="402"/>
      <c r="BH226" s="2"/>
      <c r="BY226" s="8"/>
      <c r="BZ226" s="8"/>
    </row>
    <row r="227" spans="1:78" ht="12.75" customHeight="1">
      <c r="A227" s="892"/>
      <c r="B227" s="893"/>
      <c r="C227" s="894"/>
      <c r="D227" s="764"/>
      <c r="E227" s="765"/>
      <c r="F227" s="765"/>
      <c r="G227" s="765"/>
      <c r="H227" s="765"/>
      <c r="I227" s="765"/>
      <c r="J227" s="765"/>
      <c r="K227" s="765"/>
      <c r="L227" s="765"/>
      <c r="M227" s="765"/>
      <c r="N227" s="765"/>
      <c r="O227" s="765"/>
      <c r="P227" s="765"/>
      <c r="Q227" s="765"/>
      <c r="R227" s="766"/>
      <c r="S227" s="796"/>
      <c r="T227" s="790"/>
      <c r="U227" s="790"/>
      <c r="V227" s="790"/>
      <c r="W227" s="797"/>
      <c r="X227" s="909" t="s">
        <v>374</v>
      </c>
      <c r="Y227" s="947"/>
      <c r="Z227" s="947"/>
      <c r="AA227" s="947"/>
      <c r="AB227" s="947"/>
      <c r="AC227" s="947"/>
      <c r="AD227" s="909" t="s">
        <v>374</v>
      </c>
      <c r="AE227" s="947"/>
      <c r="AF227" s="947"/>
      <c r="AG227" s="947"/>
      <c r="AH227" s="947"/>
      <c r="AI227" s="947"/>
      <c r="AJ227" s="947"/>
      <c r="AK227" s="909" t="s">
        <v>374</v>
      </c>
      <c r="AL227" s="947"/>
      <c r="AM227" s="947"/>
      <c r="AN227" s="947"/>
      <c r="AO227" s="947"/>
      <c r="AP227" s="947"/>
      <c r="AQ227" s="948"/>
      <c r="AR227" s="909" t="s">
        <v>374</v>
      </c>
      <c r="AS227" s="947"/>
      <c r="AT227" s="947"/>
      <c r="AU227" s="947"/>
      <c r="AV227" s="947"/>
      <c r="AW227" s="947"/>
      <c r="AX227" s="948"/>
      <c r="AY227" s="947" t="s">
        <v>374</v>
      </c>
      <c r="AZ227" s="947"/>
      <c r="BA227" s="947"/>
      <c r="BB227" s="947"/>
      <c r="BC227" s="947"/>
      <c r="BD227" s="947"/>
      <c r="BE227" s="948"/>
      <c r="BF227" s="402"/>
      <c r="BH227" s="2"/>
      <c r="BY227" s="8"/>
      <c r="BZ227" s="8"/>
    </row>
    <row r="228" spans="1:78" ht="17.25" customHeight="1">
      <c r="A228" s="892"/>
      <c r="B228" s="893"/>
      <c r="C228" s="894"/>
      <c r="D228" s="764"/>
      <c r="E228" s="765"/>
      <c r="F228" s="765"/>
      <c r="G228" s="765"/>
      <c r="H228" s="765"/>
      <c r="I228" s="765"/>
      <c r="J228" s="765"/>
      <c r="K228" s="765"/>
      <c r="L228" s="765"/>
      <c r="M228" s="765"/>
      <c r="N228" s="765"/>
      <c r="O228" s="765"/>
      <c r="P228" s="765"/>
      <c r="Q228" s="765"/>
      <c r="R228" s="766"/>
      <c r="S228" s="796"/>
      <c r="T228" s="790"/>
      <c r="U228" s="790"/>
      <c r="V228" s="790"/>
      <c r="W228" s="797"/>
      <c r="X228" s="909"/>
      <c r="Y228" s="947"/>
      <c r="Z228" s="947"/>
      <c r="AA228" s="947"/>
      <c r="AB228" s="947"/>
      <c r="AC228" s="947"/>
      <c r="AD228" s="909"/>
      <c r="AE228" s="947"/>
      <c r="AF228" s="947"/>
      <c r="AG228" s="947"/>
      <c r="AH228" s="947"/>
      <c r="AI228" s="947"/>
      <c r="AJ228" s="947"/>
      <c r="AK228" s="909"/>
      <c r="AL228" s="947"/>
      <c r="AM228" s="947"/>
      <c r="AN228" s="947"/>
      <c r="AO228" s="947"/>
      <c r="AP228" s="947"/>
      <c r="AQ228" s="948"/>
      <c r="AR228" s="909"/>
      <c r="AS228" s="947"/>
      <c r="AT228" s="947"/>
      <c r="AU228" s="947"/>
      <c r="AV228" s="947"/>
      <c r="AW228" s="947"/>
      <c r="AX228" s="948"/>
      <c r="AY228" s="947"/>
      <c r="AZ228" s="947"/>
      <c r="BA228" s="947"/>
      <c r="BB228" s="947"/>
      <c r="BC228" s="947"/>
      <c r="BD228" s="947"/>
      <c r="BE228" s="948"/>
      <c r="BF228" s="402"/>
      <c r="BH228" s="2"/>
      <c r="BI228" s="2"/>
      <c r="BP228" s="8"/>
      <c r="BQ228" s="301"/>
      <c r="BY228" s="8"/>
      <c r="BZ228" s="8"/>
    </row>
    <row r="229" spans="1:78" ht="35.25" customHeight="1">
      <c r="A229" s="892"/>
      <c r="B229" s="893"/>
      <c r="C229" s="894"/>
      <c r="D229" s="764"/>
      <c r="E229" s="765"/>
      <c r="F229" s="765"/>
      <c r="G229" s="765"/>
      <c r="H229" s="765"/>
      <c r="I229" s="765"/>
      <c r="J229" s="765"/>
      <c r="K229" s="765"/>
      <c r="L229" s="765"/>
      <c r="M229" s="765"/>
      <c r="N229" s="765"/>
      <c r="O229" s="765"/>
      <c r="P229" s="765"/>
      <c r="Q229" s="765"/>
      <c r="R229" s="766"/>
      <c r="S229" s="796"/>
      <c r="T229" s="790"/>
      <c r="U229" s="790"/>
      <c r="V229" s="790"/>
      <c r="W229" s="797"/>
      <c r="X229" s="776" t="s">
        <v>484</v>
      </c>
      <c r="Y229" s="777"/>
      <c r="Z229" s="777"/>
      <c r="AA229" s="777"/>
      <c r="AB229" s="777"/>
      <c r="AC229" s="778"/>
      <c r="AD229" s="776" t="s">
        <v>500</v>
      </c>
      <c r="AE229" s="777"/>
      <c r="AF229" s="777"/>
      <c r="AG229" s="777"/>
      <c r="AH229" s="777"/>
      <c r="AI229" s="777"/>
      <c r="AJ229" s="777"/>
      <c r="AK229" s="776" t="s">
        <v>496</v>
      </c>
      <c r="AL229" s="777"/>
      <c r="AM229" s="777"/>
      <c r="AN229" s="777"/>
      <c r="AO229" s="777"/>
      <c r="AP229" s="777"/>
      <c r="AQ229" s="778"/>
      <c r="AR229" s="776" t="s">
        <v>497</v>
      </c>
      <c r="AS229" s="777"/>
      <c r="AT229" s="777"/>
      <c r="AU229" s="777"/>
      <c r="AV229" s="777"/>
      <c r="AW229" s="777"/>
      <c r="AX229" s="778"/>
      <c r="AY229" s="777" t="s">
        <v>498</v>
      </c>
      <c r="AZ229" s="777"/>
      <c r="BA229" s="777"/>
      <c r="BB229" s="777"/>
      <c r="BC229" s="777"/>
      <c r="BD229" s="777"/>
      <c r="BE229" s="778"/>
      <c r="BF229" s="402"/>
      <c r="BH229" s="2"/>
      <c r="BI229" s="2"/>
      <c r="BN229" s="346"/>
      <c r="BO229" s="346"/>
      <c r="BP229" s="347"/>
      <c r="BQ229" s="301"/>
      <c r="BY229" s="8"/>
      <c r="BZ229" s="8"/>
    </row>
    <row r="230" spans="1:78" ht="15">
      <c r="A230" s="892"/>
      <c r="B230" s="893"/>
      <c r="C230" s="894"/>
      <c r="D230" s="764"/>
      <c r="E230" s="765"/>
      <c r="F230" s="765"/>
      <c r="G230" s="765"/>
      <c r="H230" s="765"/>
      <c r="I230" s="765"/>
      <c r="J230" s="765"/>
      <c r="K230" s="765"/>
      <c r="L230" s="765"/>
      <c r="M230" s="765"/>
      <c r="N230" s="765"/>
      <c r="O230" s="765"/>
      <c r="P230" s="765"/>
      <c r="Q230" s="765"/>
      <c r="R230" s="766"/>
      <c r="S230" s="294"/>
      <c r="T230" s="295"/>
      <c r="U230" s="295"/>
      <c r="V230" s="295"/>
      <c r="W230" s="296"/>
      <c r="X230" s="949"/>
      <c r="Y230" s="950"/>
      <c r="Z230" s="950"/>
      <c r="AA230" s="950"/>
      <c r="AB230" s="950"/>
      <c r="AC230" s="951"/>
      <c r="AD230" s="980" t="s">
        <v>440</v>
      </c>
      <c r="AE230" s="981"/>
      <c r="AF230" s="981"/>
      <c r="AG230" s="981"/>
      <c r="AH230" s="981"/>
      <c r="AI230" s="981"/>
      <c r="AJ230" s="982"/>
      <c r="AK230" s="980" t="s">
        <v>441</v>
      </c>
      <c r="AL230" s="981"/>
      <c r="AM230" s="981"/>
      <c r="AN230" s="981"/>
      <c r="AO230" s="981"/>
      <c r="AP230" s="981"/>
      <c r="AQ230" s="982"/>
      <c r="AR230" s="980" t="s">
        <v>442</v>
      </c>
      <c r="AS230" s="981"/>
      <c r="AT230" s="981"/>
      <c r="AU230" s="981"/>
      <c r="AV230" s="981"/>
      <c r="AW230" s="981"/>
      <c r="AX230" s="982"/>
      <c r="AY230" s="980" t="s">
        <v>495</v>
      </c>
      <c r="AZ230" s="981"/>
      <c r="BA230" s="981"/>
      <c r="BB230" s="981"/>
      <c r="BC230" s="981"/>
      <c r="BD230" s="981"/>
      <c r="BE230" s="982"/>
      <c r="BF230" s="402"/>
      <c r="BH230" s="2"/>
      <c r="BI230" s="2"/>
      <c r="BN230" s="346"/>
      <c r="BO230" s="346"/>
      <c r="BP230" s="347"/>
      <c r="BQ230" s="301"/>
      <c r="BY230" s="8"/>
      <c r="BZ230" s="8"/>
    </row>
    <row r="231" spans="1:78" ht="12.75" customHeight="1">
      <c r="A231" s="892"/>
      <c r="B231" s="893"/>
      <c r="C231" s="894"/>
      <c r="D231" s="764"/>
      <c r="E231" s="765"/>
      <c r="F231" s="765"/>
      <c r="G231" s="765"/>
      <c r="H231" s="765"/>
      <c r="I231" s="765"/>
      <c r="J231" s="765"/>
      <c r="K231" s="765"/>
      <c r="L231" s="765"/>
      <c r="M231" s="765"/>
      <c r="N231" s="765"/>
      <c r="O231" s="765"/>
      <c r="P231" s="765"/>
      <c r="Q231" s="765"/>
      <c r="R231" s="766"/>
      <c r="S231" s="851" t="str">
        <f>IF(AND(X231="",AD231="",AK231="",AR231="",AY231=""),IF(FIO="","",0),"")</f>
        <v/>
      </c>
      <c r="T231" s="851"/>
      <c r="U231" s="851"/>
      <c r="V231" s="851"/>
      <c r="W231" s="851"/>
      <c r="X231" s="748"/>
      <c r="Y231" s="748"/>
      <c r="Z231" s="748"/>
      <c r="AA231" s="748"/>
      <c r="AB231" s="748"/>
      <c r="AC231" s="748"/>
      <c r="AD231" s="748"/>
      <c r="AE231" s="748"/>
      <c r="AF231" s="748"/>
      <c r="AG231" s="748"/>
      <c r="AH231" s="748"/>
      <c r="AI231" s="748"/>
      <c r="AJ231" s="748"/>
      <c r="AK231" s="748"/>
      <c r="AL231" s="748"/>
      <c r="AM231" s="748"/>
      <c r="AN231" s="748"/>
      <c r="AO231" s="748"/>
      <c r="AP231" s="748"/>
      <c r="AQ231" s="748"/>
      <c r="AR231" s="748"/>
      <c r="AS231" s="748"/>
      <c r="AT231" s="748"/>
      <c r="AU231" s="748"/>
      <c r="AV231" s="748"/>
      <c r="AW231" s="748"/>
      <c r="AX231" s="748"/>
      <c r="AY231" s="748"/>
      <c r="AZ231" s="748"/>
      <c r="BA231" s="748"/>
      <c r="BB231" s="748"/>
      <c r="BC231" s="748"/>
      <c r="BD231" s="748"/>
      <c r="BE231" s="748"/>
      <c r="BF231" s="402"/>
      <c r="BG231" s="24">
        <f>SUM(S231:BE232)</f>
        <v>0</v>
      </c>
      <c r="BH231" s="224">
        <v>200</v>
      </c>
      <c r="BI231" s="224"/>
      <c r="BN231" s="346"/>
      <c r="BO231" s="346"/>
      <c r="BP231" s="347"/>
      <c r="BQ231" s="301"/>
      <c r="BR231" s="301"/>
      <c r="BS231" s="301"/>
      <c r="BT231" s="301"/>
      <c r="BU231" s="301"/>
      <c r="BV231" s="301"/>
      <c r="BW231" s="301"/>
      <c r="BX231" s="8"/>
      <c r="BY231" s="8"/>
      <c r="BZ231" s="8"/>
    </row>
    <row r="232" spans="1:78" ht="12.75" customHeight="1">
      <c r="A232" s="895"/>
      <c r="B232" s="896"/>
      <c r="C232" s="897"/>
      <c r="D232" s="767"/>
      <c r="E232" s="768"/>
      <c r="F232" s="768"/>
      <c r="G232" s="768"/>
      <c r="H232" s="768"/>
      <c r="I232" s="768"/>
      <c r="J232" s="768"/>
      <c r="K232" s="768"/>
      <c r="L232" s="768"/>
      <c r="M232" s="768"/>
      <c r="N232" s="768"/>
      <c r="O232" s="768"/>
      <c r="P232" s="768"/>
      <c r="Q232" s="768"/>
      <c r="R232" s="769"/>
      <c r="S232" s="851"/>
      <c r="T232" s="851"/>
      <c r="U232" s="851"/>
      <c r="V232" s="851"/>
      <c r="W232" s="851"/>
      <c r="X232" s="748"/>
      <c r="Y232" s="748"/>
      <c r="Z232" s="748"/>
      <c r="AA232" s="748"/>
      <c r="AB232" s="748"/>
      <c r="AC232" s="748"/>
      <c r="AD232" s="748"/>
      <c r="AE232" s="748"/>
      <c r="AF232" s="748"/>
      <c r="AG232" s="748"/>
      <c r="AH232" s="748"/>
      <c r="AI232" s="748"/>
      <c r="AJ232" s="748"/>
      <c r="AK232" s="748"/>
      <c r="AL232" s="748"/>
      <c r="AM232" s="748"/>
      <c r="AN232" s="748"/>
      <c r="AO232" s="748"/>
      <c r="AP232" s="748"/>
      <c r="AQ232" s="748"/>
      <c r="AR232" s="748"/>
      <c r="AS232" s="748"/>
      <c r="AT232" s="748"/>
      <c r="AU232" s="748"/>
      <c r="AV232" s="748"/>
      <c r="AW232" s="748"/>
      <c r="AX232" s="748"/>
      <c r="AY232" s="748"/>
      <c r="AZ232" s="748"/>
      <c r="BA232" s="748"/>
      <c r="BB232" s="748"/>
      <c r="BC232" s="748"/>
      <c r="BD232" s="748"/>
      <c r="BE232" s="748"/>
      <c r="BF232" s="402"/>
      <c r="BH232" s="2"/>
      <c r="BI232" s="2"/>
      <c r="BN232" s="346"/>
      <c r="BO232" s="346"/>
      <c r="BP232" s="347"/>
      <c r="BQ232" s="301"/>
      <c r="BR232" s="301"/>
      <c r="BS232" s="301"/>
      <c r="BT232" s="301"/>
      <c r="BU232" s="301"/>
      <c r="BV232" s="301"/>
      <c r="BW232" s="301"/>
      <c r="BX232" s="8"/>
      <c r="BY232" s="8"/>
      <c r="BZ232" s="8"/>
    </row>
    <row r="233" spans="1:78" ht="12.75" customHeight="1">
      <c r="A233" s="717" t="s">
        <v>344</v>
      </c>
      <c r="B233" s="718"/>
      <c r="C233" s="719"/>
      <c r="D233" s="727" t="s">
        <v>315</v>
      </c>
      <c r="E233" s="728"/>
      <c r="F233" s="728"/>
      <c r="G233" s="728"/>
      <c r="H233" s="728"/>
      <c r="I233" s="728"/>
      <c r="J233" s="728"/>
      <c r="K233" s="728"/>
      <c r="L233" s="728"/>
      <c r="M233" s="728"/>
      <c r="N233" s="728"/>
      <c r="O233" s="728"/>
      <c r="P233" s="728"/>
      <c r="Q233" s="728"/>
      <c r="R233" s="729"/>
      <c r="S233" s="736" t="s">
        <v>309</v>
      </c>
      <c r="T233" s="737"/>
      <c r="U233" s="737"/>
      <c r="V233" s="737"/>
      <c r="W233" s="737"/>
      <c r="X233" s="737"/>
      <c r="Y233" s="737"/>
      <c r="Z233" s="737"/>
      <c r="AA233" s="737"/>
      <c r="AB233" s="737"/>
      <c r="AC233" s="737"/>
      <c r="AD233" s="737"/>
      <c r="AE233" s="737"/>
      <c r="AF233" s="737"/>
      <c r="AG233" s="737"/>
      <c r="AH233" s="737"/>
      <c r="AI233" s="737"/>
      <c r="AJ233" s="737"/>
      <c r="AK233" s="737"/>
      <c r="AL233" s="737"/>
      <c r="AM233" s="737"/>
      <c r="AN233" s="737"/>
      <c r="AO233" s="737"/>
      <c r="AP233" s="737"/>
      <c r="AQ233" s="737"/>
      <c r="AR233" s="737"/>
      <c r="AS233" s="737"/>
      <c r="AT233" s="737"/>
      <c r="AU233" s="737"/>
      <c r="AV233" s="737"/>
      <c r="AW233" s="737"/>
      <c r="AX233" s="737"/>
      <c r="AY233" s="737"/>
      <c r="AZ233" s="737"/>
      <c r="BA233" s="737"/>
      <c r="BB233" s="737"/>
      <c r="BC233" s="737"/>
      <c r="BD233" s="737"/>
      <c r="BE233" s="738"/>
      <c r="BF233" s="402"/>
      <c r="BH233" s="2"/>
      <c r="BI233" s="2"/>
      <c r="BN233" s="346"/>
      <c r="BO233" s="346"/>
      <c r="BP233" s="347"/>
    </row>
    <row r="234" spans="1:78" ht="12.75" customHeight="1">
      <c r="A234" s="720"/>
      <c r="B234" s="721"/>
      <c r="C234" s="722"/>
      <c r="D234" s="730"/>
      <c r="E234" s="731"/>
      <c r="F234" s="731"/>
      <c r="G234" s="731"/>
      <c r="H234" s="731"/>
      <c r="I234" s="731"/>
      <c r="J234" s="731"/>
      <c r="K234" s="731"/>
      <c r="L234" s="731"/>
      <c r="M234" s="731"/>
      <c r="N234" s="731"/>
      <c r="O234" s="731"/>
      <c r="P234" s="731"/>
      <c r="Q234" s="731"/>
      <c r="R234" s="732"/>
      <c r="S234" s="739" t="s">
        <v>316</v>
      </c>
      <c r="T234" s="740"/>
      <c r="U234" s="740"/>
      <c r="V234" s="740"/>
      <c r="W234" s="740"/>
      <c r="X234" s="740"/>
      <c r="Y234" s="740"/>
      <c r="Z234" s="740"/>
      <c r="AA234" s="740"/>
      <c r="AB234" s="740"/>
      <c r="AC234" s="740"/>
      <c r="AD234" s="740"/>
      <c r="AE234" s="740"/>
      <c r="AF234" s="740"/>
      <c r="AG234" s="740"/>
      <c r="AH234" s="740"/>
      <c r="AI234" s="740"/>
      <c r="AJ234" s="740"/>
      <c r="AK234" s="740"/>
      <c r="AL234" s="740"/>
      <c r="AM234" s="740"/>
      <c r="AN234" s="740"/>
      <c r="AO234" s="740"/>
      <c r="AP234" s="740"/>
      <c r="AQ234" s="740"/>
      <c r="AR234" s="740"/>
      <c r="AS234" s="740"/>
      <c r="AT234" s="740"/>
      <c r="AU234" s="740"/>
      <c r="AV234" s="740"/>
      <c r="AW234" s="740"/>
      <c r="AX234" s="740"/>
      <c r="AY234" s="740"/>
      <c r="AZ234" s="740"/>
      <c r="BA234" s="740"/>
      <c r="BB234" s="740"/>
      <c r="BC234" s="740"/>
      <c r="BD234" s="740"/>
      <c r="BE234" s="741"/>
      <c r="BF234" s="402"/>
      <c r="BH234" s="2"/>
      <c r="BI234" s="2"/>
      <c r="BN234" s="346"/>
      <c r="BO234" s="346"/>
      <c r="BP234" s="347"/>
    </row>
    <row r="235" spans="1:78" ht="12.75" customHeight="1">
      <c r="A235" s="723"/>
      <c r="B235" s="724"/>
      <c r="C235" s="725"/>
      <c r="D235" s="733"/>
      <c r="E235" s="734"/>
      <c r="F235" s="734"/>
      <c r="G235" s="734"/>
      <c r="H235" s="734"/>
      <c r="I235" s="734"/>
      <c r="J235" s="734"/>
      <c r="K235" s="734"/>
      <c r="L235" s="734"/>
      <c r="M235" s="734"/>
      <c r="N235" s="734"/>
      <c r="O235" s="734"/>
      <c r="P235" s="734"/>
      <c r="Q235" s="734"/>
      <c r="R235" s="735"/>
      <c r="S235" s="807">
        <v>0</v>
      </c>
      <c r="T235" s="808"/>
      <c r="U235" s="808"/>
      <c r="V235" s="808"/>
      <c r="W235" s="809"/>
      <c r="X235" s="815" t="s">
        <v>229</v>
      </c>
      <c r="Y235" s="816"/>
      <c r="Z235" s="816"/>
      <c r="AA235" s="816"/>
      <c r="AB235" s="816"/>
      <c r="AC235" s="817"/>
      <c r="AD235" s="807" t="s">
        <v>210</v>
      </c>
      <c r="AE235" s="808"/>
      <c r="AF235" s="808"/>
      <c r="AG235" s="808"/>
      <c r="AH235" s="808"/>
      <c r="AI235" s="808"/>
      <c r="AJ235" s="809"/>
      <c r="AK235" s="807" t="s">
        <v>330</v>
      </c>
      <c r="AL235" s="808"/>
      <c r="AM235" s="808"/>
      <c r="AN235" s="808"/>
      <c r="AO235" s="808"/>
      <c r="AP235" s="808"/>
      <c r="AQ235" s="809"/>
      <c r="AR235" s="807" t="s">
        <v>231</v>
      </c>
      <c r="AS235" s="808"/>
      <c r="AT235" s="808"/>
      <c r="AU235" s="808"/>
      <c r="AV235" s="808"/>
      <c r="AW235" s="808"/>
      <c r="AX235" s="809"/>
      <c r="AY235" s="807" t="s">
        <v>232</v>
      </c>
      <c r="AZ235" s="808"/>
      <c r="BA235" s="808"/>
      <c r="BB235" s="808"/>
      <c r="BC235" s="808"/>
      <c r="BD235" s="808"/>
      <c r="BE235" s="809"/>
      <c r="BF235" s="402"/>
      <c r="BH235" s="2"/>
      <c r="BI235" s="2"/>
      <c r="BN235" s="346"/>
      <c r="BO235" s="346"/>
      <c r="BP235" s="347"/>
    </row>
    <row r="236" spans="1:78" ht="12.75" customHeight="1">
      <c r="A236" s="821" t="str">
        <f>IF(Ном_=1,"2.3.","2.2")</f>
        <v>2.3.</v>
      </c>
      <c r="B236" s="822"/>
      <c r="C236" s="823"/>
      <c r="D236" s="836" t="s">
        <v>699</v>
      </c>
      <c r="E236" s="837"/>
      <c r="F236" s="837"/>
      <c r="G236" s="837"/>
      <c r="H236" s="837"/>
      <c r="I236" s="837"/>
      <c r="J236" s="837"/>
      <c r="K236" s="837"/>
      <c r="L236" s="837"/>
      <c r="M236" s="837"/>
      <c r="N236" s="837"/>
      <c r="O236" s="837"/>
      <c r="P236" s="837"/>
      <c r="Q236" s="837"/>
      <c r="R236" s="838"/>
      <c r="S236" s="794" t="s">
        <v>331</v>
      </c>
      <c r="T236" s="789"/>
      <c r="U236" s="789"/>
      <c r="V236" s="789"/>
      <c r="W236" s="795"/>
      <c r="X236" s="794" t="s">
        <v>59</v>
      </c>
      <c r="Y236" s="789"/>
      <c r="Z236" s="789"/>
      <c r="AA236" s="789"/>
      <c r="AB236" s="789"/>
      <c r="AC236" s="789"/>
      <c r="AD236" s="794" t="str">
        <f>IF(Ном_=2,"Зональн., муницип. ур.","Муницип. уровень")</f>
        <v>Муницип. уровень</v>
      </c>
      <c r="AE236" s="789"/>
      <c r="AF236" s="789"/>
      <c r="AG236" s="789"/>
      <c r="AH236" s="789"/>
      <c r="AI236" s="789"/>
      <c r="AJ236" s="795"/>
      <c r="AK236" s="789" t="s">
        <v>319</v>
      </c>
      <c r="AL236" s="789"/>
      <c r="AM236" s="789"/>
      <c r="AN236" s="789"/>
      <c r="AO236" s="789"/>
      <c r="AP236" s="789"/>
      <c r="AQ236" s="789"/>
      <c r="AR236" s="794" t="s">
        <v>322</v>
      </c>
      <c r="AS236" s="789"/>
      <c r="AT236" s="789"/>
      <c r="AU236" s="789"/>
      <c r="AV236" s="789"/>
      <c r="AW236" s="789"/>
      <c r="AX236" s="795"/>
      <c r="AY236" s="794" t="s">
        <v>58</v>
      </c>
      <c r="AZ236" s="789"/>
      <c r="BA236" s="789"/>
      <c r="BB236" s="789"/>
      <c r="BC236" s="789"/>
      <c r="BD236" s="789"/>
      <c r="BE236" s="795"/>
      <c r="BF236" s="402"/>
      <c r="BH236" s="2"/>
      <c r="BI236" s="2"/>
      <c r="BJ236" s="67" t="str">
        <f>IF(Ном_=1,"(по предмету): ","(по дисциплине/ предмету): ")</f>
        <v xml:space="preserve">(по предмету): </v>
      </c>
      <c r="BN236" s="346"/>
      <c r="BO236" s="346"/>
      <c r="BP236" s="347"/>
    </row>
    <row r="237" spans="1:78" ht="26.25" customHeight="1">
      <c r="A237" s="824"/>
      <c r="B237" s="825"/>
      <c r="C237" s="826"/>
      <c r="D237" s="755"/>
      <c r="E237" s="756"/>
      <c r="F237" s="756"/>
      <c r="G237" s="756"/>
      <c r="H237" s="756"/>
      <c r="I237" s="756"/>
      <c r="J237" s="756"/>
      <c r="K237" s="756"/>
      <c r="L237" s="756"/>
      <c r="M237" s="756"/>
      <c r="N237" s="756"/>
      <c r="O237" s="756"/>
      <c r="P237" s="756"/>
      <c r="Q237" s="756"/>
      <c r="R237" s="757"/>
      <c r="S237" s="796"/>
      <c r="T237" s="790"/>
      <c r="U237" s="790"/>
      <c r="V237" s="790"/>
      <c r="W237" s="797"/>
      <c r="X237" s="796"/>
      <c r="Y237" s="790"/>
      <c r="Z237" s="790"/>
      <c r="AA237" s="790"/>
      <c r="AB237" s="790"/>
      <c r="AC237" s="790"/>
      <c r="AD237" s="796"/>
      <c r="AE237" s="790"/>
      <c r="AF237" s="790"/>
      <c r="AG237" s="790"/>
      <c r="AH237" s="790"/>
      <c r="AI237" s="790"/>
      <c r="AJ237" s="797"/>
      <c r="AK237" s="790"/>
      <c r="AL237" s="790"/>
      <c r="AM237" s="790"/>
      <c r="AN237" s="790"/>
      <c r="AO237" s="790"/>
      <c r="AP237" s="790"/>
      <c r="AQ237" s="790"/>
      <c r="AR237" s="796"/>
      <c r="AS237" s="790"/>
      <c r="AT237" s="790"/>
      <c r="AU237" s="790"/>
      <c r="AV237" s="790"/>
      <c r="AW237" s="790"/>
      <c r="AX237" s="797"/>
      <c r="AY237" s="796"/>
      <c r="AZ237" s="790"/>
      <c r="BA237" s="790"/>
      <c r="BB237" s="790"/>
      <c r="BC237" s="790"/>
      <c r="BD237" s="790"/>
      <c r="BE237" s="797"/>
      <c r="BF237" s="402"/>
      <c r="BH237" s="2"/>
      <c r="BI237" s="2"/>
      <c r="BN237" s="346"/>
      <c r="BO237" s="346"/>
      <c r="BP237" s="347"/>
    </row>
    <row r="238" spans="1:78" ht="23.25" customHeight="1">
      <c r="A238" s="824"/>
      <c r="B238" s="825"/>
      <c r="C238" s="826"/>
      <c r="D238" s="755"/>
      <c r="E238" s="756"/>
      <c r="F238" s="756"/>
      <c r="G238" s="756"/>
      <c r="H238" s="756"/>
      <c r="I238" s="756"/>
      <c r="J238" s="756"/>
      <c r="K238" s="756"/>
      <c r="L238" s="756"/>
      <c r="M238" s="756"/>
      <c r="N238" s="756"/>
      <c r="O238" s="756"/>
      <c r="P238" s="756"/>
      <c r="Q238" s="756"/>
      <c r="R238" s="757"/>
      <c r="S238" s="1"/>
      <c r="T238" s="7"/>
      <c r="U238" s="7"/>
      <c r="V238" s="7"/>
      <c r="W238" s="6"/>
      <c r="X238" s="776" t="s">
        <v>76</v>
      </c>
      <c r="Y238" s="777"/>
      <c r="Z238" s="777"/>
      <c r="AA238" s="777"/>
      <c r="AB238" s="777"/>
      <c r="AC238" s="778"/>
      <c r="AD238" s="776" t="s">
        <v>77</v>
      </c>
      <c r="AE238" s="777"/>
      <c r="AF238" s="777"/>
      <c r="AG238" s="777"/>
      <c r="AH238" s="777"/>
      <c r="AI238" s="777"/>
      <c r="AJ238" s="778"/>
      <c r="AK238" s="776" t="s">
        <v>78</v>
      </c>
      <c r="AL238" s="777"/>
      <c r="AM238" s="777"/>
      <c r="AN238" s="777"/>
      <c r="AO238" s="777"/>
      <c r="AP238" s="777"/>
      <c r="AQ238" s="778"/>
      <c r="AR238" s="776" t="s">
        <v>568</v>
      </c>
      <c r="AS238" s="777"/>
      <c r="AT238" s="777"/>
      <c r="AU238" s="777"/>
      <c r="AV238" s="777"/>
      <c r="AW238" s="777"/>
      <c r="AX238" s="778"/>
      <c r="AY238" s="776" t="s">
        <v>79</v>
      </c>
      <c r="AZ238" s="777"/>
      <c r="BA238" s="777"/>
      <c r="BB238" s="777"/>
      <c r="BC238" s="777"/>
      <c r="BD238" s="777"/>
      <c r="BE238" s="778"/>
      <c r="BF238" s="402"/>
      <c r="BH238" s="2"/>
      <c r="BI238" s="2"/>
      <c r="BO238" s="8"/>
    </row>
    <row r="239" spans="1:78" ht="30.75" customHeight="1">
      <c r="A239" s="824"/>
      <c r="B239" s="825"/>
      <c r="C239" s="826"/>
      <c r="D239" s="801" t="s">
        <v>586</v>
      </c>
      <c r="E239" s="802"/>
      <c r="F239" s="802"/>
      <c r="G239" s="802"/>
      <c r="H239" s="802"/>
      <c r="I239" s="802"/>
      <c r="J239" s="802"/>
      <c r="K239" s="802"/>
      <c r="L239" s="802"/>
      <c r="M239" s="802"/>
      <c r="N239" s="802"/>
      <c r="O239" s="802"/>
      <c r="P239" s="802"/>
      <c r="Q239" s="802"/>
      <c r="R239" s="803"/>
      <c r="S239" s="796"/>
      <c r="T239" s="790"/>
      <c r="U239" s="790"/>
      <c r="V239" s="790"/>
      <c r="W239" s="797"/>
      <c r="X239" s="776"/>
      <c r="Y239" s="777"/>
      <c r="Z239" s="777"/>
      <c r="AA239" s="777"/>
      <c r="AB239" s="777"/>
      <c r="AC239" s="778"/>
      <c r="AD239" s="776"/>
      <c r="AE239" s="777"/>
      <c r="AF239" s="777"/>
      <c r="AG239" s="777"/>
      <c r="AH239" s="777"/>
      <c r="AI239" s="777"/>
      <c r="AJ239" s="778"/>
      <c r="AK239" s="776"/>
      <c r="AL239" s="777"/>
      <c r="AM239" s="777"/>
      <c r="AN239" s="777"/>
      <c r="AO239" s="777"/>
      <c r="AP239" s="777"/>
      <c r="AQ239" s="778"/>
      <c r="AR239" s="776"/>
      <c r="AS239" s="777"/>
      <c r="AT239" s="777"/>
      <c r="AU239" s="777"/>
      <c r="AV239" s="777"/>
      <c r="AW239" s="777"/>
      <c r="AX239" s="778"/>
      <c r="AY239" s="776"/>
      <c r="AZ239" s="777"/>
      <c r="BA239" s="777"/>
      <c r="BB239" s="777"/>
      <c r="BC239" s="777"/>
      <c r="BD239" s="777"/>
      <c r="BE239" s="778"/>
      <c r="BF239" s="402"/>
      <c r="BH239" s="2"/>
      <c r="BI239" s="2"/>
      <c r="BO239" s="348"/>
    </row>
    <row r="240" spans="1:78" ht="39" customHeight="1">
      <c r="A240" s="824"/>
      <c r="B240" s="825"/>
      <c r="C240" s="826"/>
      <c r="D240" s="801"/>
      <c r="E240" s="802"/>
      <c r="F240" s="802"/>
      <c r="G240" s="802"/>
      <c r="H240" s="802"/>
      <c r="I240" s="802"/>
      <c r="J240" s="802"/>
      <c r="K240" s="802"/>
      <c r="L240" s="802"/>
      <c r="M240" s="802"/>
      <c r="N240" s="802"/>
      <c r="O240" s="802"/>
      <c r="P240" s="802"/>
      <c r="Q240" s="802"/>
      <c r="R240" s="803"/>
      <c r="S240" s="798"/>
      <c r="T240" s="799"/>
      <c r="U240" s="799"/>
      <c r="V240" s="799"/>
      <c r="W240" s="800"/>
      <c r="X240" s="949"/>
      <c r="Y240" s="950"/>
      <c r="Z240" s="950"/>
      <c r="AA240" s="950"/>
      <c r="AB240" s="950"/>
      <c r="AC240" s="951"/>
      <c r="AD240" s="949"/>
      <c r="AE240" s="950"/>
      <c r="AF240" s="950"/>
      <c r="AG240" s="950"/>
      <c r="AH240" s="950"/>
      <c r="AI240" s="950"/>
      <c r="AJ240" s="951"/>
      <c r="AK240" s="949"/>
      <c r="AL240" s="950"/>
      <c r="AM240" s="950"/>
      <c r="AN240" s="950"/>
      <c r="AO240" s="950"/>
      <c r="AP240" s="950"/>
      <c r="AQ240" s="951"/>
      <c r="AR240" s="949"/>
      <c r="AS240" s="950"/>
      <c r="AT240" s="950"/>
      <c r="AU240" s="950"/>
      <c r="AV240" s="950"/>
      <c r="AW240" s="950"/>
      <c r="AX240" s="951"/>
      <c r="AY240" s="949"/>
      <c r="AZ240" s="950"/>
      <c r="BA240" s="950"/>
      <c r="BB240" s="950"/>
      <c r="BC240" s="950"/>
      <c r="BD240" s="950"/>
      <c r="BE240" s="951"/>
      <c r="BF240" s="402"/>
      <c r="BH240" s="12" t="s">
        <v>63</v>
      </c>
      <c r="BI240" s="223" t="s">
        <v>62</v>
      </c>
      <c r="BO240" s="348"/>
    </row>
    <row r="241" spans="1:72" ht="12.75" customHeight="1">
      <c r="A241" s="824"/>
      <c r="B241" s="825"/>
      <c r="C241" s="826"/>
      <c r="D241" s="801"/>
      <c r="E241" s="802"/>
      <c r="F241" s="802"/>
      <c r="G241" s="802"/>
      <c r="H241" s="802"/>
      <c r="I241" s="802"/>
      <c r="J241" s="802"/>
      <c r="K241" s="802"/>
      <c r="L241" s="802"/>
      <c r="M241" s="802"/>
      <c r="N241" s="802"/>
      <c r="O241" s="802"/>
      <c r="P241" s="802"/>
      <c r="Q241" s="802"/>
      <c r="R241" s="803"/>
      <c r="S241" s="851" t="str">
        <f>IF(AND(X241="",AD241="",AK241="",AR241="",AY241=""),IF(FIO="","",0),"")</f>
        <v/>
      </c>
      <c r="T241" s="851"/>
      <c r="U241" s="851"/>
      <c r="V241" s="851"/>
      <c r="W241" s="851"/>
      <c r="X241" s="748"/>
      <c r="Y241" s="748"/>
      <c r="Z241" s="748"/>
      <c r="AA241" s="748"/>
      <c r="AB241" s="748"/>
      <c r="AC241" s="748"/>
      <c r="AD241" s="748"/>
      <c r="AE241" s="748"/>
      <c r="AF241" s="748"/>
      <c r="AG241" s="748"/>
      <c r="AH241" s="748"/>
      <c r="AI241" s="748"/>
      <c r="AJ241" s="748"/>
      <c r="AK241" s="748"/>
      <c r="AL241" s="748"/>
      <c r="AM241" s="748"/>
      <c r="AN241" s="748"/>
      <c r="AO241" s="748"/>
      <c r="AP241" s="748"/>
      <c r="AQ241" s="748"/>
      <c r="AR241" s="748"/>
      <c r="AS241" s="748"/>
      <c r="AT241" s="748"/>
      <c r="AU241" s="748"/>
      <c r="AV241" s="748"/>
      <c r="AW241" s="748"/>
      <c r="AX241" s="748"/>
      <c r="AY241" s="748"/>
      <c r="AZ241" s="748"/>
      <c r="BA241" s="748"/>
      <c r="BB241" s="748"/>
      <c r="BC241" s="748"/>
      <c r="BD241" s="748"/>
      <c r="BE241" s="748"/>
      <c r="BF241" s="402"/>
      <c r="BG241" s="24">
        <f>SUM(S241:BE242)</f>
        <v>0</v>
      </c>
      <c r="BH241" s="224">
        <v>550</v>
      </c>
      <c r="BI241" s="224"/>
      <c r="BO241" s="348"/>
    </row>
    <row r="242" spans="1:72" ht="12.75" customHeight="1">
      <c r="A242" s="827"/>
      <c r="B242" s="828"/>
      <c r="C242" s="829"/>
      <c r="D242" s="804"/>
      <c r="E242" s="805"/>
      <c r="F242" s="805"/>
      <c r="G242" s="805"/>
      <c r="H242" s="805"/>
      <c r="I242" s="805"/>
      <c r="J242" s="805"/>
      <c r="K242" s="805"/>
      <c r="L242" s="805"/>
      <c r="M242" s="805"/>
      <c r="N242" s="805"/>
      <c r="O242" s="805"/>
      <c r="P242" s="805"/>
      <c r="Q242" s="805"/>
      <c r="R242" s="806"/>
      <c r="S242" s="851"/>
      <c r="T242" s="851"/>
      <c r="U242" s="851"/>
      <c r="V242" s="851"/>
      <c r="W242" s="851"/>
      <c r="X242" s="748"/>
      <c r="Y242" s="748"/>
      <c r="Z242" s="748"/>
      <c r="AA242" s="748"/>
      <c r="AB242" s="748"/>
      <c r="AC242" s="748"/>
      <c r="AD242" s="748"/>
      <c r="AE242" s="748"/>
      <c r="AF242" s="748"/>
      <c r="AG242" s="748"/>
      <c r="AH242" s="748"/>
      <c r="AI242" s="748"/>
      <c r="AJ242" s="748"/>
      <c r="AK242" s="748"/>
      <c r="AL242" s="748"/>
      <c r="AM242" s="748"/>
      <c r="AN242" s="748"/>
      <c r="AO242" s="748"/>
      <c r="AP242" s="748"/>
      <c r="AQ242" s="748"/>
      <c r="AR242" s="748"/>
      <c r="AS242" s="748"/>
      <c r="AT242" s="748"/>
      <c r="AU242" s="748"/>
      <c r="AV242" s="748"/>
      <c r="AW242" s="748"/>
      <c r="AX242" s="748"/>
      <c r="AY242" s="748"/>
      <c r="AZ242" s="748"/>
      <c r="BA242" s="748"/>
      <c r="BB242" s="748"/>
      <c r="BC242" s="748"/>
      <c r="BD242" s="748"/>
      <c r="BE242" s="748"/>
      <c r="BF242" s="402"/>
      <c r="BH242" s="2"/>
      <c r="BI242" s="2"/>
      <c r="BO242" s="8"/>
    </row>
    <row r="243" spans="1:72" ht="12.75" customHeight="1">
      <c r="A243" s="717" t="s">
        <v>344</v>
      </c>
      <c r="B243" s="718"/>
      <c r="C243" s="719"/>
      <c r="D243" s="727" t="s">
        <v>315</v>
      </c>
      <c r="E243" s="728"/>
      <c r="F243" s="728"/>
      <c r="G243" s="728"/>
      <c r="H243" s="728"/>
      <c r="I243" s="728"/>
      <c r="J243" s="728"/>
      <c r="K243" s="728"/>
      <c r="L243" s="728"/>
      <c r="M243" s="728"/>
      <c r="N243" s="728"/>
      <c r="O243" s="728"/>
      <c r="P243" s="728"/>
      <c r="Q243" s="728"/>
      <c r="R243" s="728"/>
      <c r="S243" s="728"/>
      <c r="T243" s="728"/>
      <c r="U243" s="728"/>
      <c r="V243" s="728"/>
      <c r="W243" s="729"/>
      <c r="X243" s="736" t="s">
        <v>482</v>
      </c>
      <c r="Y243" s="737"/>
      <c r="Z243" s="737"/>
      <c r="AA243" s="737"/>
      <c r="AB243" s="737"/>
      <c r="AC243" s="737"/>
      <c r="AD243" s="737"/>
      <c r="AE243" s="737"/>
      <c r="AF243" s="737"/>
      <c r="AG243" s="737"/>
      <c r="AH243" s="737"/>
      <c r="AI243" s="737"/>
      <c r="AJ243" s="737"/>
      <c r="AK243" s="737"/>
      <c r="AL243" s="737"/>
      <c r="AM243" s="737"/>
      <c r="AN243" s="737"/>
      <c r="AO243" s="737"/>
      <c r="AP243" s="737"/>
      <c r="AQ243" s="737"/>
      <c r="AR243" s="737"/>
      <c r="AS243" s="737"/>
      <c r="AT243" s="737"/>
      <c r="AU243" s="737"/>
      <c r="AV243" s="737"/>
      <c r="AW243" s="737"/>
      <c r="AX243" s="737"/>
      <c r="AY243" s="737"/>
      <c r="AZ243" s="737"/>
      <c r="BA243" s="737"/>
      <c r="BB243" s="737"/>
      <c r="BC243" s="737"/>
      <c r="BD243" s="737"/>
      <c r="BE243" s="738"/>
      <c r="BF243" s="402"/>
      <c r="BG243" s="200"/>
      <c r="BH243" s="200"/>
      <c r="BI243" s="200"/>
      <c r="BJ243" s="721"/>
      <c r="BK243" s="721"/>
      <c r="BL243" s="721"/>
      <c r="BM243" s="810"/>
      <c r="BN243" s="810"/>
      <c r="BO243" s="811"/>
      <c r="BP243" s="811"/>
      <c r="BQ243" s="811"/>
      <c r="BR243" s="812"/>
      <c r="BS243" s="812"/>
      <c r="BT243" s="812"/>
    </row>
    <row r="244" spans="1:72" ht="12.75" customHeight="1">
      <c r="A244" s="720"/>
      <c r="B244" s="721"/>
      <c r="C244" s="722"/>
      <c r="D244" s="730"/>
      <c r="E244" s="731"/>
      <c r="F244" s="731"/>
      <c r="G244" s="731"/>
      <c r="H244" s="731"/>
      <c r="I244" s="731"/>
      <c r="J244" s="731"/>
      <c r="K244" s="731"/>
      <c r="L244" s="731"/>
      <c r="M244" s="731"/>
      <c r="N244" s="731"/>
      <c r="O244" s="731"/>
      <c r="P244" s="731"/>
      <c r="Q244" s="731"/>
      <c r="R244" s="731"/>
      <c r="S244" s="731"/>
      <c r="T244" s="731"/>
      <c r="U244" s="731"/>
      <c r="V244" s="731"/>
      <c r="W244" s="732"/>
      <c r="X244" s="739" t="s">
        <v>316</v>
      </c>
      <c r="Y244" s="740"/>
      <c r="Z244" s="740"/>
      <c r="AA244" s="740"/>
      <c r="AB244" s="740"/>
      <c r="AC244" s="740"/>
      <c r="AD244" s="740"/>
      <c r="AE244" s="740"/>
      <c r="AF244" s="740"/>
      <c r="AG244" s="740"/>
      <c r="AH244" s="740"/>
      <c r="AI244" s="740"/>
      <c r="AJ244" s="740"/>
      <c r="AK244" s="740"/>
      <c r="AL244" s="740"/>
      <c r="AM244" s="740"/>
      <c r="AN244" s="740"/>
      <c r="AO244" s="740"/>
      <c r="AP244" s="740"/>
      <c r="AQ244" s="740"/>
      <c r="AR244" s="740"/>
      <c r="AS244" s="740"/>
      <c r="AT244" s="740"/>
      <c r="AU244" s="740"/>
      <c r="AV244" s="740"/>
      <c r="AW244" s="740"/>
      <c r="AX244" s="740"/>
      <c r="AY244" s="740"/>
      <c r="AZ244" s="740"/>
      <c r="BA244" s="740"/>
      <c r="BB244" s="740"/>
      <c r="BC244" s="740"/>
      <c r="BD244" s="740"/>
      <c r="BE244" s="741"/>
      <c r="BF244" s="402"/>
      <c r="BG244" s="200"/>
      <c r="BH244" s="200"/>
      <c r="BI244" s="200"/>
      <c r="BJ244" s="721"/>
      <c r="BK244" s="721"/>
      <c r="BL244" s="721"/>
      <c r="BM244" s="810"/>
      <c r="BN244" s="810"/>
      <c r="BO244" s="813"/>
      <c r="BP244" s="813"/>
      <c r="BQ244" s="813"/>
      <c r="BR244" s="814"/>
      <c r="BS244" s="814"/>
      <c r="BT244" s="814"/>
    </row>
    <row r="245" spans="1:72" ht="12.75" customHeight="1">
      <c r="A245" s="723"/>
      <c r="B245" s="724"/>
      <c r="C245" s="725"/>
      <c r="D245" s="733"/>
      <c r="E245" s="734"/>
      <c r="F245" s="734"/>
      <c r="G245" s="734"/>
      <c r="H245" s="734"/>
      <c r="I245" s="734"/>
      <c r="J245" s="734"/>
      <c r="K245" s="734"/>
      <c r="L245" s="734"/>
      <c r="M245" s="734"/>
      <c r="N245" s="734"/>
      <c r="O245" s="734"/>
      <c r="P245" s="734"/>
      <c r="Q245" s="734"/>
      <c r="R245" s="734"/>
      <c r="S245" s="734"/>
      <c r="T245" s="734"/>
      <c r="U245" s="734"/>
      <c r="V245" s="734"/>
      <c r="W245" s="735"/>
      <c r="X245" s="742">
        <v>0</v>
      </c>
      <c r="Y245" s="743"/>
      <c r="Z245" s="743"/>
      <c r="AA245" s="743"/>
      <c r="AB245" s="743"/>
      <c r="AC245" s="744"/>
      <c r="AD245" s="815" t="s">
        <v>229</v>
      </c>
      <c r="AE245" s="816"/>
      <c r="AF245" s="816"/>
      <c r="AG245" s="816"/>
      <c r="AH245" s="816"/>
      <c r="AI245" s="816"/>
      <c r="AJ245" s="817"/>
      <c r="AK245" s="807" t="s">
        <v>210</v>
      </c>
      <c r="AL245" s="808"/>
      <c r="AM245" s="808"/>
      <c r="AN245" s="808"/>
      <c r="AO245" s="808"/>
      <c r="AP245" s="808"/>
      <c r="AQ245" s="809"/>
      <c r="AR245" s="807" t="s">
        <v>317</v>
      </c>
      <c r="AS245" s="808"/>
      <c r="AT245" s="808"/>
      <c r="AU245" s="808"/>
      <c r="AV245" s="808"/>
      <c r="AW245" s="808"/>
      <c r="AX245" s="809"/>
      <c r="AY245" s="807" t="s">
        <v>211</v>
      </c>
      <c r="AZ245" s="808"/>
      <c r="BA245" s="808"/>
      <c r="BB245" s="808"/>
      <c r="BC245" s="808"/>
      <c r="BD245" s="808"/>
      <c r="BE245" s="809"/>
      <c r="BF245" s="402"/>
      <c r="BG245" s="552"/>
      <c r="BH245" s="200"/>
      <c r="BI245" s="200"/>
      <c r="BJ245" s="721"/>
      <c r="BK245" s="721"/>
      <c r="BL245" s="721"/>
      <c r="BM245" s="810"/>
      <c r="BN245" s="810"/>
      <c r="BO245" s="370"/>
      <c r="BP245" s="370"/>
      <c r="BQ245" s="370"/>
      <c r="BR245" s="370"/>
      <c r="BS245" s="370"/>
      <c r="BT245" s="370"/>
    </row>
    <row r="246" spans="1:72" ht="12.75" customHeight="1">
      <c r="A246" s="749" t="str">
        <f>IF(Ном_=1,"2.4.","2.3")</f>
        <v>2.4.</v>
      </c>
      <c r="B246" s="750"/>
      <c r="C246" s="791"/>
      <c r="D246" s="755" t="str">
        <f>VLOOKUP(BI209,BI212:BS218,8)</f>
        <v>Организация и проведение массовых физкультурно-спортивных и оздоровительных мероприятий</v>
      </c>
      <c r="E246" s="756"/>
      <c r="F246" s="756"/>
      <c r="G246" s="756"/>
      <c r="H246" s="756"/>
      <c r="I246" s="756"/>
      <c r="J246" s="756"/>
      <c r="K246" s="756"/>
      <c r="L246" s="756"/>
      <c r="M246" s="756"/>
      <c r="N246" s="756"/>
      <c r="O246" s="756"/>
      <c r="P246" s="756"/>
      <c r="Q246" s="756"/>
      <c r="R246" s="756"/>
      <c r="S246" s="756"/>
      <c r="T246" s="756"/>
      <c r="U246" s="756"/>
      <c r="V246" s="756"/>
      <c r="W246" s="757"/>
      <c r="X246" s="794" t="s">
        <v>331</v>
      </c>
      <c r="Y246" s="789"/>
      <c r="Z246" s="789"/>
      <c r="AA246" s="789"/>
      <c r="AB246" s="789"/>
      <c r="AC246" s="795"/>
      <c r="AD246" s="794" t="s">
        <v>59</v>
      </c>
      <c r="AE246" s="789"/>
      <c r="AF246" s="789"/>
      <c r="AG246" s="789"/>
      <c r="AH246" s="789"/>
      <c r="AI246" s="789"/>
      <c r="AJ246" s="795"/>
      <c r="AK246" s="794" t="str">
        <f>IF(Ном_=2,"Зональн., муницип. ур.","Муницип. уровень")</f>
        <v>Муницип. уровень</v>
      </c>
      <c r="AL246" s="789"/>
      <c r="AM246" s="789"/>
      <c r="AN246" s="789"/>
      <c r="AO246" s="789"/>
      <c r="AP246" s="789"/>
      <c r="AQ246" s="795"/>
      <c r="AR246" s="789" t="s">
        <v>319</v>
      </c>
      <c r="AS246" s="789"/>
      <c r="AT246" s="789"/>
      <c r="AU246" s="789"/>
      <c r="AV246" s="789"/>
      <c r="AW246" s="789"/>
      <c r="AX246" s="789"/>
      <c r="AY246" s="794" t="s">
        <v>128</v>
      </c>
      <c r="AZ246" s="789"/>
      <c r="BA246" s="789"/>
      <c r="BB246" s="789"/>
      <c r="BC246" s="789"/>
      <c r="BD246" s="789"/>
      <c r="BE246" s="795"/>
      <c r="BF246" s="402"/>
      <c r="BG246" s="552" t="s">
        <v>669</v>
      </c>
      <c r="BH246" s="200"/>
      <c r="BI246" s="200"/>
      <c r="BJ246" s="790"/>
      <c r="BK246" s="756"/>
      <c r="BL246" s="756"/>
      <c r="BM246" s="787"/>
      <c r="BN246" s="787"/>
      <c r="BO246" s="7"/>
      <c r="BP246" s="7"/>
      <c r="BQ246" s="7"/>
      <c r="BR246" s="7"/>
      <c r="BS246" s="7"/>
      <c r="BT246" s="7"/>
    </row>
    <row r="247" spans="1:72" ht="21" customHeight="1">
      <c r="A247" s="751"/>
      <c r="B247" s="752"/>
      <c r="C247" s="792"/>
      <c r="D247" s="755"/>
      <c r="E247" s="756"/>
      <c r="F247" s="756"/>
      <c r="G247" s="756"/>
      <c r="H247" s="756"/>
      <c r="I247" s="756"/>
      <c r="J247" s="756"/>
      <c r="K247" s="756"/>
      <c r="L247" s="756"/>
      <c r="M247" s="756"/>
      <c r="N247" s="756"/>
      <c r="O247" s="756"/>
      <c r="P247" s="756"/>
      <c r="Q247" s="756"/>
      <c r="R247" s="756"/>
      <c r="S247" s="756"/>
      <c r="T247" s="756"/>
      <c r="U247" s="756"/>
      <c r="V247" s="756"/>
      <c r="W247" s="757"/>
      <c r="X247" s="796"/>
      <c r="Y247" s="790"/>
      <c r="Z247" s="790"/>
      <c r="AA247" s="790"/>
      <c r="AB247" s="790"/>
      <c r="AC247" s="797"/>
      <c r="AD247" s="796"/>
      <c r="AE247" s="790"/>
      <c r="AF247" s="790"/>
      <c r="AG247" s="790"/>
      <c r="AH247" s="790"/>
      <c r="AI247" s="790"/>
      <c r="AJ247" s="797"/>
      <c r="AK247" s="796"/>
      <c r="AL247" s="790"/>
      <c r="AM247" s="790"/>
      <c r="AN247" s="790"/>
      <c r="AO247" s="790"/>
      <c r="AP247" s="790"/>
      <c r="AQ247" s="797"/>
      <c r="AR247" s="790"/>
      <c r="AS247" s="790"/>
      <c r="AT247" s="790"/>
      <c r="AU247" s="790"/>
      <c r="AV247" s="790"/>
      <c r="AW247" s="790"/>
      <c r="AX247" s="790"/>
      <c r="AY247" s="796"/>
      <c r="AZ247" s="790"/>
      <c r="BA247" s="790"/>
      <c r="BB247" s="790"/>
      <c r="BC247" s="790"/>
      <c r="BD247" s="790"/>
      <c r="BE247" s="797"/>
      <c r="BF247" s="402"/>
      <c r="BH247" s="200"/>
      <c r="BI247" s="200"/>
      <c r="BJ247" s="790"/>
      <c r="BK247" s="756"/>
      <c r="BL247" s="756"/>
      <c r="BM247" s="787"/>
      <c r="BN247" s="787"/>
      <c r="BO247" s="788"/>
      <c r="BP247" s="549"/>
      <c r="BQ247" s="549"/>
      <c r="BR247" s="785"/>
      <c r="BS247" s="785"/>
      <c r="BT247" s="785"/>
    </row>
    <row r="248" spans="1:72" ht="14.25" customHeight="1">
      <c r="A248" s="751"/>
      <c r="B248" s="752"/>
      <c r="C248" s="792"/>
      <c r="D248" s="755"/>
      <c r="E248" s="756"/>
      <c r="F248" s="756"/>
      <c r="G248" s="756"/>
      <c r="H248" s="756"/>
      <c r="I248" s="756"/>
      <c r="J248" s="756"/>
      <c r="K248" s="756"/>
      <c r="L248" s="756"/>
      <c r="M248" s="756"/>
      <c r="N248" s="756"/>
      <c r="O248" s="756"/>
      <c r="P248" s="756"/>
      <c r="Q248" s="756"/>
      <c r="R248" s="756"/>
      <c r="S248" s="756"/>
      <c r="T248" s="756"/>
      <c r="U248" s="756"/>
      <c r="V248" s="756"/>
      <c r="W248" s="757"/>
      <c r="X248" s="796"/>
      <c r="Y248" s="790"/>
      <c r="Z248" s="790"/>
      <c r="AA248" s="790"/>
      <c r="AB248" s="790"/>
      <c r="AC248" s="797"/>
      <c r="AD248" s="776" t="s">
        <v>670</v>
      </c>
      <c r="AE248" s="777"/>
      <c r="AF248" s="777"/>
      <c r="AG248" s="777"/>
      <c r="AH248" s="777"/>
      <c r="AI248" s="777"/>
      <c r="AJ248" s="777"/>
      <c r="AK248" s="776" t="s">
        <v>671</v>
      </c>
      <c r="AL248" s="777"/>
      <c r="AM248" s="777"/>
      <c r="AN248" s="777"/>
      <c r="AO248" s="777"/>
      <c r="AP248" s="777"/>
      <c r="AQ248" s="777"/>
      <c r="AR248" s="776" t="s">
        <v>672</v>
      </c>
      <c r="AS248" s="777"/>
      <c r="AT248" s="777"/>
      <c r="AU248" s="777"/>
      <c r="AV248" s="777"/>
      <c r="AW248" s="777"/>
      <c r="AX248" s="777"/>
      <c r="AY248" s="776" t="s">
        <v>673</v>
      </c>
      <c r="AZ248" s="777"/>
      <c r="BA248" s="777"/>
      <c r="BB248" s="777"/>
      <c r="BC248" s="777"/>
      <c r="BD248" s="777"/>
      <c r="BE248" s="778"/>
      <c r="BF248" s="402"/>
      <c r="BH248" s="200"/>
      <c r="BI248" s="200"/>
      <c r="BJ248" s="790"/>
      <c r="BK248" s="756"/>
      <c r="BL248" s="756"/>
      <c r="BM248" s="787"/>
      <c r="BN248" s="787"/>
      <c r="BO248" s="788"/>
      <c r="BP248" s="549"/>
      <c r="BQ248" s="549"/>
      <c r="BR248" s="786"/>
      <c r="BS248" s="786"/>
      <c r="BT248" s="786"/>
    </row>
    <row r="249" spans="1:72" ht="12.75" customHeight="1">
      <c r="A249" s="751"/>
      <c r="B249" s="752"/>
      <c r="C249" s="792"/>
      <c r="D249" s="801" t="s">
        <v>674</v>
      </c>
      <c r="E249" s="802"/>
      <c r="F249" s="802"/>
      <c r="G249" s="802"/>
      <c r="H249" s="802"/>
      <c r="I249" s="802"/>
      <c r="J249" s="802"/>
      <c r="K249" s="802"/>
      <c r="L249" s="802"/>
      <c r="M249" s="802"/>
      <c r="N249" s="802"/>
      <c r="O249" s="802"/>
      <c r="P249" s="802"/>
      <c r="Q249" s="802"/>
      <c r="R249" s="802"/>
      <c r="S249" s="802"/>
      <c r="T249" s="802"/>
      <c r="U249" s="802"/>
      <c r="V249" s="802"/>
      <c r="W249" s="803"/>
      <c r="X249" s="796"/>
      <c r="Y249" s="790"/>
      <c r="Z249" s="790"/>
      <c r="AA249" s="790"/>
      <c r="AB249" s="790"/>
      <c r="AC249" s="797"/>
      <c r="AD249" s="776" t="s">
        <v>675</v>
      </c>
      <c r="AE249" s="777"/>
      <c r="AF249" s="777"/>
      <c r="AG249" s="777"/>
      <c r="AH249" s="777"/>
      <c r="AI249" s="777"/>
      <c r="AJ249" s="777"/>
      <c r="AK249" s="776" t="s">
        <v>676</v>
      </c>
      <c r="AL249" s="777"/>
      <c r="AM249" s="777"/>
      <c r="AN249" s="777"/>
      <c r="AO249" s="777"/>
      <c r="AP249" s="777"/>
      <c r="AQ249" s="777"/>
      <c r="AR249" s="776" t="s">
        <v>677</v>
      </c>
      <c r="AS249" s="777"/>
      <c r="AT249" s="777"/>
      <c r="AU249" s="777"/>
      <c r="AV249" s="777"/>
      <c r="AW249" s="777"/>
      <c r="AX249" s="777"/>
      <c r="AY249" s="776" t="s">
        <v>678</v>
      </c>
      <c r="AZ249" s="777"/>
      <c r="BA249" s="777"/>
      <c r="BB249" s="777"/>
      <c r="BC249" s="777"/>
      <c r="BD249" s="777"/>
      <c r="BE249" s="778"/>
      <c r="BF249" s="402"/>
      <c r="BH249" s="200"/>
      <c r="BI249" s="200"/>
    </row>
    <row r="250" spans="1:72" ht="12.75" customHeight="1">
      <c r="A250" s="751"/>
      <c r="B250" s="752"/>
      <c r="C250" s="792"/>
      <c r="D250" s="764" t="s">
        <v>534</v>
      </c>
      <c r="E250" s="765"/>
      <c r="F250" s="765"/>
      <c r="G250" s="765"/>
      <c r="H250" s="765"/>
      <c r="I250" s="765"/>
      <c r="J250" s="765"/>
      <c r="K250" s="765"/>
      <c r="L250" s="765"/>
      <c r="M250" s="765"/>
      <c r="N250" s="765"/>
      <c r="O250" s="765"/>
      <c r="P250" s="765"/>
      <c r="Q250" s="765"/>
      <c r="R250" s="765"/>
      <c r="S250" s="765"/>
      <c r="T250" s="765"/>
      <c r="U250" s="765"/>
      <c r="V250" s="765"/>
      <c r="W250" s="766"/>
      <c r="X250" s="796"/>
      <c r="Y250" s="790"/>
      <c r="Z250" s="790"/>
      <c r="AA250" s="790"/>
      <c r="AB250" s="790"/>
      <c r="AC250" s="797"/>
      <c r="AD250" s="779" t="s">
        <v>213</v>
      </c>
      <c r="AE250" s="780"/>
      <c r="AF250" s="780"/>
      <c r="AG250" s="780"/>
      <c r="AH250" s="780"/>
      <c r="AI250" s="780"/>
      <c r="AJ250" s="780"/>
      <c r="AK250" s="779" t="s">
        <v>212</v>
      </c>
      <c r="AL250" s="780"/>
      <c r="AM250" s="780"/>
      <c r="AN250" s="780"/>
      <c r="AO250" s="780"/>
      <c r="AP250" s="780"/>
      <c r="AQ250" s="780"/>
      <c r="AR250" s="779" t="s">
        <v>354</v>
      </c>
      <c r="AS250" s="780"/>
      <c r="AT250" s="780"/>
      <c r="AU250" s="780"/>
      <c r="AV250" s="780"/>
      <c r="AW250" s="780"/>
      <c r="AX250" s="780"/>
      <c r="AY250" s="776" t="s">
        <v>679</v>
      </c>
      <c r="AZ250" s="777"/>
      <c r="BA250" s="777"/>
      <c r="BB250" s="777"/>
      <c r="BC250" s="777"/>
      <c r="BD250" s="777"/>
      <c r="BE250" s="778"/>
      <c r="BF250" s="402"/>
      <c r="BH250" s="200"/>
      <c r="BI250" s="200"/>
    </row>
    <row r="251" spans="1:72" ht="11.25" customHeight="1">
      <c r="A251" s="751"/>
      <c r="B251" s="752"/>
      <c r="C251" s="792"/>
      <c r="D251" s="801" t="str">
        <f>VLOOKUP(BI209,BI212:BS218,9)</f>
        <v>программы, сценарии проведения мероприятий и др. подтв. документы</v>
      </c>
      <c r="E251" s="802"/>
      <c r="F251" s="802"/>
      <c r="G251" s="802"/>
      <c r="H251" s="802"/>
      <c r="I251" s="802"/>
      <c r="J251" s="802"/>
      <c r="K251" s="802"/>
      <c r="L251" s="802"/>
      <c r="M251" s="802"/>
      <c r="N251" s="802"/>
      <c r="O251" s="802"/>
      <c r="P251" s="802"/>
      <c r="Q251" s="802"/>
      <c r="R251" s="802"/>
      <c r="S251" s="802"/>
      <c r="T251" s="802"/>
      <c r="U251" s="802"/>
      <c r="V251" s="802"/>
      <c r="W251" s="803"/>
      <c r="X251" s="796"/>
      <c r="Y251" s="790"/>
      <c r="Z251" s="790"/>
      <c r="AA251" s="790"/>
      <c r="AB251" s="790"/>
      <c r="AC251" s="797"/>
      <c r="AD251" s="39"/>
      <c r="AE251" s="279"/>
      <c r="AF251" s="279"/>
      <c r="AG251" s="279"/>
      <c r="AH251" s="279"/>
      <c r="AI251" s="279"/>
      <c r="AJ251" s="279"/>
      <c r="AK251" s="39"/>
      <c r="AL251" s="279"/>
      <c r="AM251" s="279"/>
      <c r="AN251" s="279"/>
      <c r="AO251" s="279"/>
      <c r="AP251" s="279"/>
      <c r="AQ251" s="279"/>
      <c r="AR251" s="39"/>
      <c r="AS251" s="279"/>
      <c r="AT251" s="279"/>
      <c r="AU251" s="279"/>
      <c r="AV251" s="279"/>
      <c r="AW251" s="279"/>
      <c r="AX251" s="279"/>
      <c r="AY251" s="779" t="s">
        <v>144</v>
      </c>
      <c r="AZ251" s="780"/>
      <c r="BA251" s="780"/>
      <c r="BB251" s="780"/>
      <c r="BC251" s="780"/>
      <c r="BD251" s="780"/>
      <c r="BE251" s="781"/>
      <c r="BF251" s="402"/>
      <c r="BH251" s="200"/>
      <c r="BI251" s="24" t="s">
        <v>62</v>
      </c>
    </row>
    <row r="252" spans="1:72" ht="6.75" customHeight="1">
      <c r="A252" s="751"/>
      <c r="B252" s="752"/>
      <c r="C252" s="792"/>
      <c r="D252" s="801"/>
      <c r="E252" s="802"/>
      <c r="F252" s="802"/>
      <c r="G252" s="802"/>
      <c r="H252" s="802"/>
      <c r="I252" s="802"/>
      <c r="J252" s="802"/>
      <c r="K252" s="802"/>
      <c r="L252" s="802"/>
      <c r="M252" s="802"/>
      <c r="N252" s="802"/>
      <c r="O252" s="802"/>
      <c r="P252" s="802"/>
      <c r="Q252" s="802"/>
      <c r="R252" s="802"/>
      <c r="S252" s="802"/>
      <c r="T252" s="802"/>
      <c r="U252" s="802"/>
      <c r="V252" s="802"/>
      <c r="W252" s="803"/>
      <c r="X252" s="798"/>
      <c r="Y252" s="799"/>
      <c r="Z252" s="799"/>
      <c r="AA252" s="799"/>
      <c r="AB252" s="799"/>
      <c r="AC252" s="800"/>
      <c r="AD252" s="779"/>
      <c r="AE252" s="780"/>
      <c r="AF252" s="780"/>
      <c r="AG252" s="780"/>
      <c r="AH252" s="780"/>
      <c r="AI252" s="780"/>
      <c r="AJ252" s="780"/>
      <c r="AK252" s="779"/>
      <c r="AL252" s="780"/>
      <c r="AM252" s="780"/>
      <c r="AN252" s="780"/>
      <c r="AO252" s="780"/>
      <c r="AP252" s="780"/>
      <c r="AQ252" s="780"/>
      <c r="AR252" s="779"/>
      <c r="AS252" s="780"/>
      <c r="AT252" s="780"/>
      <c r="AU252" s="780"/>
      <c r="AV252" s="780"/>
      <c r="AW252" s="780"/>
      <c r="AX252" s="780"/>
      <c r="AY252" s="782"/>
      <c r="AZ252" s="783"/>
      <c r="BA252" s="783"/>
      <c r="BB252" s="783"/>
      <c r="BC252" s="783"/>
      <c r="BD252" s="783"/>
      <c r="BE252" s="784"/>
      <c r="BF252" s="402"/>
      <c r="BH252" s="200"/>
      <c r="BI252" s="200"/>
    </row>
    <row r="253" spans="1:72" ht="12.75" customHeight="1">
      <c r="A253" s="751"/>
      <c r="B253" s="752"/>
      <c r="C253" s="792"/>
      <c r="D253" s="801"/>
      <c r="E253" s="802"/>
      <c r="F253" s="802"/>
      <c r="G253" s="802"/>
      <c r="H253" s="802"/>
      <c r="I253" s="802"/>
      <c r="J253" s="802"/>
      <c r="K253" s="802"/>
      <c r="L253" s="802"/>
      <c r="M253" s="802"/>
      <c r="N253" s="802"/>
      <c r="O253" s="802"/>
      <c r="P253" s="802"/>
      <c r="Q253" s="802"/>
      <c r="R253" s="802"/>
      <c r="S253" s="802"/>
      <c r="T253" s="802"/>
      <c r="U253" s="802"/>
      <c r="V253" s="802"/>
      <c r="W253" s="803"/>
      <c r="X253" s="770" t="str">
        <f>IF(AND(AD253="",AK253="",AR253="",AY253=""),IF(FIO="","",0),"")</f>
        <v/>
      </c>
      <c r="Y253" s="771"/>
      <c r="Z253" s="771"/>
      <c r="AA253" s="771"/>
      <c r="AB253" s="771"/>
      <c r="AC253" s="772"/>
      <c r="AD253" s="711"/>
      <c r="AE253" s="712"/>
      <c r="AF253" s="712"/>
      <c r="AG253" s="712"/>
      <c r="AH253" s="712"/>
      <c r="AI253" s="712"/>
      <c r="AJ253" s="713"/>
      <c r="AK253" s="748"/>
      <c r="AL253" s="748"/>
      <c r="AM253" s="748"/>
      <c r="AN253" s="748"/>
      <c r="AO253" s="748"/>
      <c r="AP253" s="748"/>
      <c r="AQ253" s="748"/>
      <c r="AR253" s="748"/>
      <c r="AS253" s="748"/>
      <c r="AT253" s="748"/>
      <c r="AU253" s="748"/>
      <c r="AV253" s="748"/>
      <c r="AW253" s="748"/>
      <c r="AX253" s="748"/>
      <c r="AY253" s="748"/>
      <c r="AZ253" s="748"/>
      <c r="BA253" s="748"/>
      <c r="BB253" s="748"/>
      <c r="BC253" s="748"/>
      <c r="BD253" s="748"/>
      <c r="BE253" s="748"/>
      <c r="BF253" s="402"/>
      <c r="BG253" s="24">
        <f>IF(D246=" ",0,SUM(X253:BE254))</f>
        <v>0</v>
      </c>
      <c r="BH253" s="280"/>
      <c r="BI253" s="280">
        <v>250</v>
      </c>
    </row>
    <row r="254" spans="1:72" ht="10.5" customHeight="1">
      <c r="A254" s="753"/>
      <c r="B254" s="754"/>
      <c r="C254" s="793"/>
      <c r="D254" s="804"/>
      <c r="E254" s="805"/>
      <c r="F254" s="805"/>
      <c r="G254" s="805"/>
      <c r="H254" s="805"/>
      <c r="I254" s="805"/>
      <c r="J254" s="805"/>
      <c r="K254" s="805"/>
      <c r="L254" s="805"/>
      <c r="M254" s="805"/>
      <c r="N254" s="805"/>
      <c r="O254" s="805"/>
      <c r="P254" s="805"/>
      <c r="Q254" s="805"/>
      <c r="R254" s="805"/>
      <c r="S254" s="805"/>
      <c r="T254" s="805"/>
      <c r="U254" s="805"/>
      <c r="V254" s="805"/>
      <c r="W254" s="806"/>
      <c r="X254" s="773"/>
      <c r="Y254" s="774"/>
      <c r="Z254" s="774"/>
      <c r="AA254" s="774"/>
      <c r="AB254" s="774"/>
      <c r="AC254" s="775"/>
      <c r="AD254" s="714"/>
      <c r="AE254" s="715"/>
      <c r="AF254" s="715"/>
      <c r="AG254" s="715"/>
      <c r="AH254" s="715"/>
      <c r="AI254" s="715"/>
      <c r="AJ254" s="716"/>
      <c r="AK254" s="748"/>
      <c r="AL254" s="748"/>
      <c r="AM254" s="748"/>
      <c r="AN254" s="748"/>
      <c r="AO254" s="748"/>
      <c r="AP254" s="748"/>
      <c r="AQ254" s="748"/>
      <c r="AR254" s="748"/>
      <c r="AS254" s="748"/>
      <c r="AT254" s="748"/>
      <c r="AU254" s="748"/>
      <c r="AV254" s="748"/>
      <c r="AW254" s="748"/>
      <c r="AX254" s="748"/>
      <c r="AY254" s="748"/>
      <c r="AZ254" s="748"/>
      <c r="BA254" s="748"/>
      <c r="BB254" s="748"/>
      <c r="BC254" s="748"/>
      <c r="BD254" s="748"/>
      <c r="BE254" s="748"/>
      <c r="BF254" s="402"/>
      <c r="BG254" s="200"/>
      <c r="BH254" s="200"/>
      <c r="BI254" s="200"/>
    </row>
    <row r="255" spans="1:72" ht="12.75" hidden="1" customHeight="1">
      <c r="A255" s="717" t="s">
        <v>344</v>
      </c>
      <c r="B255" s="718"/>
      <c r="C255" s="719"/>
      <c r="D255" s="727" t="s">
        <v>315</v>
      </c>
      <c r="E255" s="728"/>
      <c r="F255" s="728"/>
      <c r="G255" s="728"/>
      <c r="H255" s="728"/>
      <c r="I255" s="728"/>
      <c r="J255" s="728"/>
      <c r="K255" s="728"/>
      <c r="L255" s="728"/>
      <c r="M255" s="728"/>
      <c r="N255" s="728"/>
      <c r="O255" s="728"/>
      <c r="P255" s="728"/>
      <c r="Q255" s="728"/>
      <c r="R255" s="728"/>
      <c r="S255" s="728"/>
      <c r="T255" s="728"/>
      <c r="U255" s="728"/>
      <c r="V255" s="728"/>
      <c r="W255" s="728"/>
      <c r="X255" s="728"/>
      <c r="Y255" s="728"/>
      <c r="Z255" s="728"/>
      <c r="AA255" s="729"/>
      <c r="AB255" s="736" t="s">
        <v>482</v>
      </c>
      <c r="AC255" s="737"/>
      <c r="AD255" s="737"/>
      <c r="AE255" s="737"/>
      <c r="AF255" s="737"/>
      <c r="AG255" s="737"/>
      <c r="AH255" s="737"/>
      <c r="AI255" s="737"/>
      <c r="AJ255" s="737"/>
      <c r="AK255" s="737"/>
      <c r="AL255" s="737"/>
      <c r="AM255" s="737"/>
      <c r="AN255" s="737"/>
      <c r="AO255" s="737"/>
      <c r="AP255" s="737"/>
      <c r="AQ255" s="737"/>
      <c r="AR255" s="737"/>
      <c r="AS255" s="737"/>
      <c r="AT255" s="737"/>
      <c r="AU255" s="737"/>
      <c r="AV255" s="737"/>
      <c r="AW255" s="737"/>
      <c r="AX255" s="737"/>
      <c r="AY255" s="737"/>
      <c r="AZ255" s="737"/>
      <c r="BA255" s="737"/>
      <c r="BB255" s="737"/>
      <c r="BC255" s="737"/>
      <c r="BD255" s="737"/>
      <c r="BE255" s="738"/>
      <c r="BF255" s="402"/>
      <c r="BH255" s="2"/>
      <c r="BI255" s="2"/>
    </row>
    <row r="256" spans="1:72" ht="12.75" hidden="1" customHeight="1">
      <c r="A256" s="720"/>
      <c r="B256" s="721"/>
      <c r="C256" s="722"/>
      <c r="D256" s="730"/>
      <c r="E256" s="731"/>
      <c r="F256" s="731"/>
      <c r="G256" s="731"/>
      <c r="H256" s="731"/>
      <c r="I256" s="731"/>
      <c r="J256" s="731"/>
      <c r="K256" s="731"/>
      <c r="L256" s="731"/>
      <c r="M256" s="731"/>
      <c r="N256" s="731"/>
      <c r="O256" s="731"/>
      <c r="P256" s="731"/>
      <c r="Q256" s="731"/>
      <c r="R256" s="731"/>
      <c r="S256" s="731"/>
      <c r="T256" s="731"/>
      <c r="U256" s="731"/>
      <c r="V256" s="731"/>
      <c r="W256" s="731"/>
      <c r="X256" s="731"/>
      <c r="Y256" s="731"/>
      <c r="Z256" s="731"/>
      <c r="AA256" s="732"/>
      <c r="AB256" s="739" t="s">
        <v>179</v>
      </c>
      <c r="AC256" s="740"/>
      <c r="AD256" s="740"/>
      <c r="AE256" s="740"/>
      <c r="AF256" s="740"/>
      <c r="AG256" s="740"/>
      <c r="AH256" s="740"/>
      <c r="AI256" s="740"/>
      <c r="AJ256" s="740"/>
      <c r="AK256" s="740"/>
      <c r="AL256" s="740"/>
      <c r="AM256" s="740"/>
      <c r="AN256" s="740"/>
      <c r="AO256" s="740"/>
      <c r="AP256" s="740"/>
      <c r="AQ256" s="740"/>
      <c r="AR256" s="740"/>
      <c r="AS256" s="740"/>
      <c r="AT256" s="740"/>
      <c r="AU256" s="740"/>
      <c r="AV256" s="740"/>
      <c r="AW256" s="740"/>
      <c r="AX256" s="740"/>
      <c r="AY256" s="740"/>
      <c r="AZ256" s="740"/>
      <c r="BA256" s="740"/>
      <c r="BB256" s="740"/>
      <c r="BC256" s="740"/>
      <c r="BD256" s="740"/>
      <c r="BE256" s="741"/>
      <c r="BF256" s="402"/>
      <c r="BH256" s="2"/>
      <c r="BI256" s="2"/>
    </row>
    <row r="257" spans="1:67" ht="12.75" hidden="1" customHeight="1">
      <c r="A257" s="723"/>
      <c r="B257" s="724"/>
      <c r="C257" s="725"/>
      <c r="D257" s="733"/>
      <c r="E257" s="734"/>
      <c r="F257" s="734"/>
      <c r="G257" s="734"/>
      <c r="H257" s="734"/>
      <c r="I257" s="734"/>
      <c r="J257" s="734"/>
      <c r="K257" s="734"/>
      <c r="L257" s="734"/>
      <c r="M257" s="734"/>
      <c r="N257" s="734"/>
      <c r="O257" s="734"/>
      <c r="P257" s="734"/>
      <c r="Q257" s="734"/>
      <c r="R257" s="734"/>
      <c r="S257" s="734"/>
      <c r="T257" s="734"/>
      <c r="U257" s="734"/>
      <c r="V257" s="734"/>
      <c r="W257" s="734"/>
      <c r="X257" s="734"/>
      <c r="Y257" s="734"/>
      <c r="Z257" s="734"/>
      <c r="AA257" s="735"/>
      <c r="AB257" s="742">
        <v>0</v>
      </c>
      <c r="AC257" s="743"/>
      <c r="AD257" s="743"/>
      <c r="AE257" s="743"/>
      <c r="AF257" s="743"/>
      <c r="AG257" s="743"/>
      <c r="AH257" s="744"/>
      <c r="AI257" s="742">
        <v>20</v>
      </c>
      <c r="AJ257" s="743"/>
      <c r="AK257" s="743"/>
      <c r="AL257" s="743"/>
      <c r="AM257" s="743"/>
      <c r="AN257" s="743"/>
      <c r="AO257" s="744"/>
      <c r="AP257" s="742">
        <v>80</v>
      </c>
      <c r="AQ257" s="743"/>
      <c r="AR257" s="743"/>
      <c r="AS257" s="743"/>
      <c r="AT257" s="743"/>
      <c r="AU257" s="743"/>
      <c r="AV257" s="743"/>
      <c r="AW257" s="744"/>
      <c r="AX257" s="742">
        <v>120</v>
      </c>
      <c r="AY257" s="743"/>
      <c r="AZ257" s="743"/>
      <c r="BA257" s="743"/>
      <c r="BB257" s="743"/>
      <c r="BC257" s="743"/>
      <c r="BD257" s="743"/>
      <c r="BE257" s="744"/>
      <c r="BF257" s="402"/>
      <c r="BH257" s="2"/>
      <c r="BI257" s="2"/>
    </row>
    <row r="258" spans="1:67" ht="75.75" hidden="1" customHeight="1">
      <c r="A258" s="749" t="s">
        <v>109</v>
      </c>
      <c r="B258" s="750"/>
      <c r="C258" s="750"/>
      <c r="D258" s="755" t="s">
        <v>687</v>
      </c>
      <c r="E258" s="756"/>
      <c r="F258" s="756"/>
      <c r="G258" s="756"/>
      <c r="H258" s="756"/>
      <c r="I258" s="756"/>
      <c r="J258" s="756"/>
      <c r="K258" s="756"/>
      <c r="L258" s="756"/>
      <c r="M258" s="756"/>
      <c r="N258" s="756"/>
      <c r="O258" s="756"/>
      <c r="P258" s="756"/>
      <c r="Q258" s="756"/>
      <c r="R258" s="756"/>
      <c r="S258" s="756"/>
      <c r="T258" s="756"/>
      <c r="U258" s="756"/>
      <c r="V258" s="756"/>
      <c r="W258" s="756"/>
      <c r="X258" s="756"/>
      <c r="Y258" s="756"/>
      <c r="Z258" s="756"/>
      <c r="AA258" s="757"/>
      <c r="AB258" s="758" t="s">
        <v>688</v>
      </c>
      <c r="AC258" s="759"/>
      <c r="AD258" s="759"/>
      <c r="AE258" s="759"/>
      <c r="AF258" s="759"/>
      <c r="AG258" s="759"/>
      <c r="AH258" s="760"/>
      <c r="AI258" s="758" t="s">
        <v>689</v>
      </c>
      <c r="AJ258" s="759"/>
      <c r="AK258" s="759"/>
      <c r="AL258" s="759"/>
      <c r="AM258" s="759"/>
      <c r="AN258" s="759"/>
      <c r="AO258" s="760"/>
      <c r="AP258" s="758" t="s">
        <v>28</v>
      </c>
      <c r="AQ258" s="759"/>
      <c r="AR258" s="759"/>
      <c r="AS258" s="759"/>
      <c r="AT258" s="759"/>
      <c r="AU258" s="759"/>
      <c r="AV258" s="759"/>
      <c r="AW258" s="760"/>
      <c r="AX258" s="758" t="s">
        <v>20</v>
      </c>
      <c r="AY258" s="759"/>
      <c r="AZ258" s="759"/>
      <c r="BA258" s="759"/>
      <c r="BB258" s="759"/>
      <c r="BC258" s="759"/>
      <c r="BD258" s="759"/>
      <c r="BE258" s="760"/>
      <c r="BF258" s="402"/>
      <c r="BG258" s="24" t="s">
        <v>690</v>
      </c>
      <c r="BH258" s="200"/>
      <c r="BI258" s="200"/>
    </row>
    <row r="259" spans="1:67" ht="29.25" hidden="1" customHeight="1">
      <c r="A259" s="751"/>
      <c r="B259" s="752"/>
      <c r="C259" s="752"/>
      <c r="D259" s="764" t="s">
        <v>16</v>
      </c>
      <c r="E259" s="765"/>
      <c r="F259" s="765"/>
      <c r="G259" s="765"/>
      <c r="H259" s="765"/>
      <c r="I259" s="765"/>
      <c r="J259" s="765"/>
      <c r="K259" s="765"/>
      <c r="L259" s="765"/>
      <c r="M259" s="765"/>
      <c r="N259" s="765"/>
      <c r="O259" s="765"/>
      <c r="P259" s="765"/>
      <c r="Q259" s="765"/>
      <c r="R259" s="765"/>
      <c r="S259" s="765"/>
      <c r="T259" s="765"/>
      <c r="U259" s="765"/>
      <c r="V259" s="765"/>
      <c r="W259" s="765"/>
      <c r="X259" s="765"/>
      <c r="Y259" s="765"/>
      <c r="Z259" s="765"/>
      <c r="AA259" s="766"/>
      <c r="AB259" s="761"/>
      <c r="AC259" s="762"/>
      <c r="AD259" s="762"/>
      <c r="AE259" s="762"/>
      <c r="AF259" s="762"/>
      <c r="AG259" s="762"/>
      <c r="AH259" s="763"/>
      <c r="AI259" s="761"/>
      <c r="AJ259" s="762"/>
      <c r="AK259" s="762"/>
      <c r="AL259" s="762"/>
      <c r="AM259" s="762"/>
      <c r="AN259" s="762"/>
      <c r="AO259" s="763"/>
      <c r="AP259" s="761"/>
      <c r="AQ259" s="762"/>
      <c r="AR259" s="762"/>
      <c r="AS259" s="762"/>
      <c r="AT259" s="762"/>
      <c r="AU259" s="762"/>
      <c r="AV259" s="762"/>
      <c r="AW259" s="763"/>
      <c r="AX259" s="761"/>
      <c r="AY259" s="762"/>
      <c r="AZ259" s="762"/>
      <c r="BA259" s="762"/>
      <c r="BB259" s="762"/>
      <c r="BC259" s="762"/>
      <c r="BD259" s="762"/>
      <c r="BE259" s="763"/>
      <c r="BF259" s="402"/>
      <c r="BH259" s="2"/>
      <c r="BI259" s="2"/>
    </row>
    <row r="260" spans="1:67" ht="15" hidden="1" customHeight="1">
      <c r="A260" s="751"/>
      <c r="B260" s="752"/>
      <c r="C260" s="752"/>
      <c r="D260" s="764"/>
      <c r="E260" s="765"/>
      <c r="F260" s="765"/>
      <c r="G260" s="765"/>
      <c r="H260" s="765"/>
      <c r="I260" s="765"/>
      <c r="J260" s="765"/>
      <c r="K260" s="765"/>
      <c r="L260" s="765"/>
      <c r="M260" s="765"/>
      <c r="N260" s="765"/>
      <c r="O260" s="765"/>
      <c r="P260" s="765"/>
      <c r="Q260" s="765"/>
      <c r="R260" s="765"/>
      <c r="S260" s="765"/>
      <c r="T260" s="765"/>
      <c r="U260" s="765"/>
      <c r="V260" s="765"/>
      <c r="W260" s="765"/>
      <c r="X260" s="765"/>
      <c r="Y260" s="765"/>
      <c r="Z260" s="765"/>
      <c r="AA260" s="766"/>
      <c r="AB260" s="770" t="str">
        <f>IF(AND(AI260="",AP260="",AX260=""),IF(FIO="","",0),"")</f>
        <v/>
      </c>
      <c r="AC260" s="771"/>
      <c r="AD260" s="771"/>
      <c r="AE260" s="771"/>
      <c r="AF260" s="771"/>
      <c r="AG260" s="771"/>
      <c r="AH260" s="772"/>
      <c r="AI260" s="711"/>
      <c r="AJ260" s="712"/>
      <c r="AK260" s="712"/>
      <c r="AL260" s="712"/>
      <c r="AM260" s="712"/>
      <c r="AN260" s="712"/>
      <c r="AO260" s="713"/>
      <c r="AP260" s="711"/>
      <c r="AQ260" s="712"/>
      <c r="AR260" s="712"/>
      <c r="AS260" s="712"/>
      <c r="AT260" s="712"/>
      <c r="AU260" s="712"/>
      <c r="AV260" s="712"/>
      <c r="AW260" s="713"/>
      <c r="AX260" s="711"/>
      <c r="AY260" s="712"/>
      <c r="AZ260" s="712"/>
      <c r="BA260" s="712"/>
      <c r="BB260" s="712"/>
      <c r="BC260" s="712"/>
      <c r="BD260" s="712"/>
      <c r="BE260" s="713"/>
      <c r="BF260" s="402"/>
      <c r="BG260" s="24">
        <f>MAX(AB260:BE261)</f>
        <v>0</v>
      </c>
      <c r="BH260" s="280"/>
      <c r="BI260" s="280">
        <v>300</v>
      </c>
      <c r="BJ260" s="2"/>
    </row>
    <row r="261" spans="1:67" ht="12.75" hidden="1" customHeight="1">
      <c r="A261" s="753"/>
      <c r="B261" s="754"/>
      <c r="C261" s="754"/>
      <c r="D261" s="767"/>
      <c r="E261" s="768"/>
      <c r="F261" s="768"/>
      <c r="G261" s="768"/>
      <c r="H261" s="768"/>
      <c r="I261" s="768"/>
      <c r="J261" s="768"/>
      <c r="K261" s="768"/>
      <c r="L261" s="768"/>
      <c r="M261" s="768"/>
      <c r="N261" s="768"/>
      <c r="O261" s="768"/>
      <c r="P261" s="768"/>
      <c r="Q261" s="768"/>
      <c r="R261" s="768"/>
      <c r="S261" s="768"/>
      <c r="T261" s="768"/>
      <c r="U261" s="768"/>
      <c r="V261" s="768"/>
      <c r="W261" s="768"/>
      <c r="X261" s="768"/>
      <c r="Y261" s="768"/>
      <c r="Z261" s="768"/>
      <c r="AA261" s="769"/>
      <c r="AB261" s="773"/>
      <c r="AC261" s="774"/>
      <c r="AD261" s="774"/>
      <c r="AE261" s="774"/>
      <c r="AF261" s="774"/>
      <c r="AG261" s="774"/>
      <c r="AH261" s="775"/>
      <c r="AI261" s="714"/>
      <c r="AJ261" s="715"/>
      <c r="AK261" s="715"/>
      <c r="AL261" s="715"/>
      <c r="AM261" s="715"/>
      <c r="AN261" s="715"/>
      <c r="AO261" s="716"/>
      <c r="AP261" s="714"/>
      <c r="AQ261" s="715"/>
      <c r="AR261" s="715"/>
      <c r="AS261" s="715"/>
      <c r="AT261" s="715"/>
      <c r="AU261" s="715"/>
      <c r="AV261" s="715"/>
      <c r="AW261" s="716"/>
      <c r="AX261" s="714"/>
      <c r="AY261" s="715"/>
      <c r="AZ261" s="715"/>
      <c r="BA261" s="715"/>
      <c r="BB261" s="715"/>
      <c r="BC261" s="715"/>
      <c r="BD261" s="715"/>
      <c r="BE261" s="716"/>
      <c r="BF261" s="402"/>
      <c r="BG261" s="200"/>
      <c r="BH261" s="212"/>
      <c r="BI261" s="29"/>
      <c r="BJ261" s="2"/>
    </row>
    <row r="262" spans="1:67" ht="12.75" customHeight="1">
      <c r="A262" s="717" t="s">
        <v>344</v>
      </c>
      <c r="B262" s="718"/>
      <c r="C262" s="719"/>
      <c r="D262" s="727" t="s">
        <v>315</v>
      </c>
      <c r="E262" s="898"/>
      <c r="F262" s="898"/>
      <c r="G262" s="898"/>
      <c r="H262" s="898"/>
      <c r="I262" s="898"/>
      <c r="J262" s="898"/>
      <c r="K262" s="898"/>
      <c r="L262" s="898"/>
      <c r="M262" s="898"/>
      <c r="N262" s="898"/>
      <c r="O262" s="898"/>
      <c r="P262" s="898"/>
      <c r="Q262" s="898"/>
      <c r="R262" s="898"/>
      <c r="S262" s="898"/>
      <c r="T262" s="898"/>
      <c r="U262" s="898"/>
      <c r="V262" s="898"/>
      <c r="W262" s="898"/>
      <c r="X262" s="898"/>
      <c r="Y262" s="898"/>
      <c r="Z262" s="898"/>
      <c r="AA262" s="899"/>
      <c r="AB262" s="736" t="s">
        <v>309</v>
      </c>
      <c r="AC262" s="737"/>
      <c r="AD262" s="737"/>
      <c r="AE262" s="737"/>
      <c r="AF262" s="737"/>
      <c r="AG262" s="737"/>
      <c r="AH262" s="737"/>
      <c r="AI262" s="737"/>
      <c r="AJ262" s="737"/>
      <c r="AK262" s="737"/>
      <c r="AL262" s="737"/>
      <c r="AM262" s="737"/>
      <c r="AN262" s="737"/>
      <c r="AO262" s="737"/>
      <c r="AP262" s="737"/>
      <c r="AQ262" s="737"/>
      <c r="AR262" s="737"/>
      <c r="AS262" s="737"/>
      <c r="AT262" s="737"/>
      <c r="AU262" s="737"/>
      <c r="AV262" s="737"/>
      <c r="AW262" s="737"/>
      <c r="AX262" s="737"/>
      <c r="AY262" s="737"/>
      <c r="AZ262" s="737"/>
      <c r="BA262" s="737"/>
      <c r="BB262" s="737"/>
      <c r="BC262" s="737"/>
      <c r="BD262" s="737"/>
      <c r="BE262" s="738"/>
      <c r="BF262" s="402"/>
      <c r="BH262" s="2"/>
      <c r="BI262" s="2"/>
      <c r="BO262" s="348"/>
    </row>
    <row r="263" spans="1:67" ht="12.75" customHeight="1">
      <c r="A263" s="720"/>
      <c r="B263" s="721"/>
      <c r="C263" s="722"/>
      <c r="D263" s="900"/>
      <c r="E263" s="901"/>
      <c r="F263" s="901"/>
      <c r="G263" s="901"/>
      <c r="H263" s="901"/>
      <c r="I263" s="901"/>
      <c r="J263" s="901"/>
      <c r="K263" s="901"/>
      <c r="L263" s="901"/>
      <c r="M263" s="901"/>
      <c r="N263" s="901"/>
      <c r="O263" s="901"/>
      <c r="P263" s="901"/>
      <c r="Q263" s="901"/>
      <c r="R263" s="901"/>
      <c r="S263" s="901"/>
      <c r="T263" s="901"/>
      <c r="U263" s="901"/>
      <c r="V263" s="901"/>
      <c r="W263" s="901"/>
      <c r="X263" s="901"/>
      <c r="Y263" s="901"/>
      <c r="Z263" s="901"/>
      <c r="AA263" s="902"/>
      <c r="AB263" s="739" t="s">
        <v>467</v>
      </c>
      <c r="AC263" s="740"/>
      <c r="AD263" s="740"/>
      <c r="AE263" s="740"/>
      <c r="AF263" s="740"/>
      <c r="AG263" s="740"/>
      <c r="AH263" s="740"/>
      <c r="AI263" s="740"/>
      <c r="AJ263" s="740"/>
      <c r="AK263" s="740"/>
      <c r="AL263" s="740"/>
      <c r="AM263" s="740"/>
      <c r="AN263" s="740"/>
      <c r="AO263" s="740"/>
      <c r="AP263" s="740"/>
      <c r="AQ263" s="740"/>
      <c r="AR263" s="740"/>
      <c r="AS263" s="740"/>
      <c r="AT263" s="740"/>
      <c r="AU263" s="740"/>
      <c r="AV263" s="740"/>
      <c r="AW263" s="740"/>
      <c r="AX263" s="740"/>
      <c r="AY263" s="740"/>
      <c r="AZ263" s="740"/>
      <c r="BA263" s="740"/>
      <c r="BB263" s="740"/>
      <c r="BC263" s="740"/>
      <c r="BD263" s="740"/>
      <c r="BE263" s="741"/>
      <c r="BF263" s="402"/>
      <c r="BH263" s="2"/>
      <c r="BI263" s="2"/>
      <c r="BO263" s="348"/>
    </row>
    <row r="264" spans="1:67" ht="12.75" customHeight="1">
      <c r="A264" s="723"/>
      <c r="B264" s="724"/>
      <c r="C264" s="725"/>
      <c r="D264" s="910"/>
      <c r="E264" s="911"/>
      <c r="F264" s="911"/>
      <c r="G264" s="911"/>
      <c r="H264" s="911"/>
      <c r="I264" s="911"/>
      <c r="J264" s="911"/>
      <c r="K264" s="911"/>
      <c r="L264" s="911"/>
      <c r="M264" s="911"/>
      <c r="N264" s="911"/>
      <c r="O264" s="911"/>
      <c r="P264" s="911"/>
      <c r="Q264" s="911"/>
      <c r="R264" s="911"/>
      <c r="S264" s="911"/>
      <c r="T264" s="911"/>
      <c r="U264" s="911"/>
      <c r="V264" s="911"/>
      <c r="W264" s="911"/>
      <c r="X264" s="911"/>
      <c r="Y264" s="911"/>
      <c r="Z264" s="911"/>
      <c r="AA264" s="912"/>
      <c r="AB264" s="742">
        <v>0</v>
      </c>
      <c r="AC264" s="743"/>
      <c r="AD264" s="743"/>
      <c r="AE264" s="743"/>
      <c r="AF264" s="743"/>
      <c r="AG264" s="743"/>
      <c r="AH264" s="743"/>
      <c r="AI264" s="743"/>
      <c r="AJ264" s="743"/>
      <c r="AK264" s="744"/>
      <c r="AL264" s="742" t="s">
        <v>437</v>
      </c>
      <c r="AM264" s="743"/>
      <c r="AN264" s="743"/>
      <c r="AO264" s="743"/>
      <c r="AP264" s="743"/>
      <c r="AQ264" s="743"/>
      <c r="AR264" s="743"/>
      <c r="AS264" s="743"/>
      <c r="AT264" s="743"/>
      <c r="AU264" s="744"/>
      <c r="AV264" s="742" t="s">
        <v>438</v>
      </c>
      <c r="AW264" s="743"/>
      <c r="AX264" s="743"/>
      <c r="AY264" s="743"/>
      <c r="AZ264" s="743"/>
      <c r="BA264" s="743"/>
      <c r="BB264" s="743"/>
      <c r="BC264" s="743"/>
      <c r="BD264" s="743"/>
      <c r="BE264" s="744"/>
      <c r="BF264" s="402"/>
      <c r="BH264" s="2"/>
      <c r="BI264" s="2"/>
      <c r="BO264" s="348"/>
    </row>
    <row r="265" spans="1:67" ht="15" customHeight="1">
      <c r="A265" s="821" t="str">
        <f>IF(Ном_=2,"2.4","2.5.")</f>
        <v>2.5.</v>
      </c>
      <c r="B265" s="822"/>
      <c r="C265" s="823"/>
      <c r="D265" s="836" t="s">
        <v>601</v>
      </c>
      <c r="E265" s="898"/>
      <c r="F265" s="898"/>
      <c r="G265" s="898"/>
      <c r="H265" s="898"/>
      <c r="I265" s="898"/>
      <c r="J265" s="898"/>
      <c r="K265" s="898"/>
      <c r="L265" s="898"/>
      <c r="M265" s="898"/>
      <c r="N265" s="898"/>
      <c r="O265" s="898"/>
      <c r="P265" s="898"/>
      <c r="Q265" s="898"/>
      <c r="R265" s="898"/>
      <c r="S265" s="898"/>
      <c r="T265" s="898"/>
      <c r="U265" s="898"/>
      <c r="V265" s="898"/>
      <c r="W265" s="898"/>
      <c r="X265" s="898"/>
      <c r="Y265" s="898"/>
      <c r="Z265" s="898"/>
      <c r="AA265" s="899"/>
      <c r="AB265" s="839" t="s">
        <v>80</v>
      </c>
      <c r="AC265" s="839"/>
      <c r="AD265" s="839"/>
      <c r="AE265" s="839"/>
      <c r="AF265" s="839"/>
      <c r="AG265" s="839"/>
      <c r="AH265" s="839"/>
      <c r="AI265" s="839"/>
      <c r="AJ265" s="839"/>
      <c r="AK265" s="839"/>
      <c r="AL265" s="819" t="s">
        <v>81</v>
      </c>
      <c r="AM265" s="819"/>
      <c r="AN265" s="819"/>
      <c r="AO265" s="819"/>
      <c r="AP265" s="819"/>
      <c r="AQ265" s="819"/>
      <c r="AR265" s="819"/>
      <c r="AS265" s="819"/>
      <c r="AT265" s="819"/>
      <c r="AU265" s="820"/>
      <c r="AV265" s="819" t="s">
        <v>82</v>
      </c>
      <c r="AW265" s="819"/>
      <c r="AX265" s="819"/>
      <c r="AY265" s="819"/>
      <c r="AZ265" s="819"/>
      <c r="BA265" s="819"/>
      <c r="BB265" s="819"/>
      <c r="BC265" s="819"/>
      <c r="BD265" s="819"/>
      <c r="BE265" s="820"/>
      <c r="BF265" s="402"/>
      <c r="BH265" s="2"/>
      <c r="BI265" s="2"/>
      <c r="BO265" s="348"/>
    </row>
    <row r="266" spans="1:67" ht="15" customHeight="1">
      <c r="A266" s="824"/>
      <c r="B266" s="825"/>
      <c r="C266" s="826"/>
      <c r="D266" s="900"/>
      <c r="E266" s="901"/>
      <c r="F266" s="901"/>
      <c r="G266" s="901"/>
      <c r="H266" s="901"/>
      <c r="I266" s="901"/>
      <c r="J266" s="901"/>
      <c r="K266" s="901"/>
      <c r="L266" s="901"/>
      <c r="M266" s="901"/>
      <c r="N266" s="901"/>
      <c r="O266" s="901"/>
      <c r="P266" s="901"/>
      <c r="Q266" s="901"/>
      <c r="R266" s="901"/>
      <c r="S266" s="901"/>
      <c r="T266" s="901"/>
      <c r="U266" s="901"/>
      <c r="V266" s="901"/>
      <c r="W266" s="901"/>
      <c r="X266" s="901"/>
      <c r="Y266" s="901"/>
      <c r="Z266" s="901"/>
      <c r="AA266" s="902"/>
      <c r="AB266" s="839"/>
      <c r="AC266" s="839"/>
      <c r="AD266" s="839"/>
      <c r="AE266" s="839"/>
      <c r="AF266" s="839"/>
      <c r="AG266" s="839"/>
      <c r="AH266" s="839"/>
      <c r="AI266" s="839"/>
      <c r="AJ266" s="839"/>
      <c r="AK266" s="839"/>
      <c r="AL266" s="759"/>
      <c r="AM266" s="759"/>
      <c r="AN266" s="759"/>
      <c r="AO266" s="759"/>
      <c r="AP266" s="759"/>
      <c r="AQ266" s="759"/>
      <c r="AR266" s="759"/>
      <c r="AS266" s="759"/>
      <c r="AT266" s="759"/>
      <c r="AU266" s="760"/>
      <c r="AV266" s="759"/>
      <c r="AW266" s="759"/>
      <c r="AX266" s="759"/>
      <c r="AY266" s="759"/>
      <c r="AZ266" s="759"/>
      <c r="BA266" s="759"/>
      <c r="BB266" s="759"/>
      <c r="BC266" s="759"/>
      <c r="BD266" s="759"/>
      <c r="BE266" s="760"/>
      <c r="BF266" s="402"/>
      <c r="BH266" s="2"/>
      <c r="BI266" s="2"/>
      <c r="BO266" s="348"/>
    </row>
    <row r="267" spans="1:67" ht="5.25" customHeight="1">
      <c r="A267" s="824"/>
      <c r="B267" s="825"/>
      <c r="C267" s="826"/>
      <c r="D267" s="764" t="s">
        <v>587</v>
      </c>
      <c r="E267" s="901"/>
      <c r="F267" s="901"/>
      <c r="G267" s="901"/>
      <c r="H267" s="901"/>
      <c r="I267" s="901"/>
      <c r="J267" s="901"/>
      <c r="K267" s="901"/>
      <c r="L267" s="901"/>
      <c r="M267" s="901"/>
      <c r="N267" s="901"/>
      <c r="O267" s="901"/>
      <c r="P267" s="901"/>
      <c r="Q267" s="901"/>
      <c r="R267" s="901"/>
      <c r="S267" s="901"/>
      <c r="T267" s="901"/>
      <c r="U267" s="901"/>
      <c r="V267" s="901"/>
      <c r="W267" s="901"/>
      <c r="X267" s="901"/>
      <c r="Y267" s="901"/>
      <c r="Z267" s="901"/>
      <c r="AA267" s="902"/>
      <c r="AB267" s="839"/>
      <c r="AC267" s="839"/>
      <c r="AD267" s="839"/>
      <c r="AE267" s="839"/>
      <c r="AF267" s="839"/>
      <c r="AG267" s="839"/>
      <c r="AH267" s="839"/>
      <c r="AI267" s="839"/>
      <c r="AJ267" s="839"/>
      <c r="AK267" s="839"/>
      <c r="AL267" s="762"/>
      <c r="AM267" s="762"/>
      <c r="AN267" s="762"/>
      <c r="AO267" s="762"/>
      <c r="AP267" s="762"/>
      <c r="AQ267" s="762"/>
      <c r="AR267" s="762"/>
      <c r="AS267" s="762"/>
      <c r="AT267" s="762"/>
      <c r="AU267" s="763"/>
      <c r="AV267" s="762"/>
      <c r="AW267" s="762"/>
      <c r="AX267" s="762"/>
      <c r="AY267" s="762"/>
      <c r="AZ267" s="762"/>
      <c r="BA267" s="762"/>
      <c r="BB267" s="762"/>
      <c r="BC267" s="762"/>
      <c r="BD267" s="762"/>
      <c r="BE267" s="763"/>
      <c r="BF267" s="402"/>
      <c r="BH267" s="12"/>
      <c r="BI267" s="223" t="s">
        <v>62</v>
      </c>
    </row>
    <row r="268" spans="1:67" ht="12.75" customHeight="1">
      <c r="A268" s="824"/>
      <c r="B268" s="825"/>
      <c r="C268" s="826"/>
      <c r="D268" s="900"/>
      <c r="E268" s="901"/>
      <c r="F268" s="901"/>
      <c r="G268" s="901"/>
      <c r="H268" s="901"/>
      <c r="I268" s="901"/>
      <c r="J268" s="901"/>
      <c r="K268" s="901"/>
      <c r="L268" s="901"/>
      <c r="M268" s="901"/>
      <c r="N268" s="901"/>
      <c r="O268" s="901"/>
      <c r="P268" s="901"/>
      <c r="Q268" s="901"/>
      <c r="R268" s="901"/>
      <c r="S268" s="901"/>
      <c r="T268" s="901"/>
      <c r="U268" s="901"/>
      <c r="V268" s="901"/>
      <c r="W268" s="901"/>
      <c r="X268" s="901"/>
      <c r="Y268" s="901"/>
      <c r="Z268" s="901"/>
      <c r="AA268" s="902"/>
      <c r="AB268" s="770" t="str">
        <f>IF(AND(AL268="",AV268=""),IF(FIO="","",0),"")</f>
        <v/>
      </c>
      <c r="AC268" s="771"/>
      <c r="AD268" s="771"/>
      <c r="AE268" s="771"/>
      <c r="AF268" s="771"/>
      <c r="AG268" s="771"/>
      <c r="AH268" s="771"/>
      <c r="AI268" s="771"/>
      <c r="AJ268" s="771"/>
      <c r="AK268" s="772"/>
      <c r="AL268" s="748"/>
      <c r="AM268" s="748"/>
      <c r="AN268" s="748"/>
      <c r="AO268" s="748"/>
      <c r="AP268" s="748"/>
      <c r="AQ268" s="748"/>
      <c r="AR268" s="748"/>
      <c r="AS268" s="748"/>
      <c r="AT268" s="748"/>
      <c r="AU268" s="748"/>
      <c r="AV268" s="748"/>
      <c r="AW268" s="748"/>
      <c r="AX268" s="748"/>
      <c r="AY268" s="748"/>
      <c r="AZ268" s="748"/>
      <c r="BA268" s="748"/>
      <c r="BB268" s="748"/>
      <c r="BC268" s="748"/>
      <c r="BD268" s="748"/>
      <c r="BE268" s="748"/>
      <c r="BF268" s="402"/>
      <c r="BG268" s="24">
        <f>MAX(AB268:BE269)</f>
        <v>0</v>
      </c>
      <c r="BH268" s="224"/>
      <c r="BI268" s="224">
        <v>200</v>
      </c>
    </row>
    <row r="269" spans="1:67" ht="12.75" customHeight="1">
      <c r="A269" s="827"/>
      <c r="B269" s="828"/>
      <c r="C269" s="829"/>
      <c r="D269" s="910"/>
      <c r="E269" s="911"/>
      <c r="F269" s="911"/>
      <c r="G269" s="911"/>
      <c r="H269" s="911"/>
      <c r="I269" s="911"/>
      <c r="J269" s="911"/>
      <c r="K269" s="911"/>
      <c r="L269" s="911"/>
      <c r="M269" s="911"/>
      <c r="N269" s="911"/>
      <c r="O269" s="911"/>
      <c r="P269" s="911"/>
      <c r="Q269" s="911"/>
      <c r="R269" s="911"/>
      <c r="S269" s="911"/>
      <c r="T269" s="911"/>
      <c r="U269" s="911"/>
      <c r="V269" s="911"/>
      <c r="W269" s="911"/>
      <c r="X269" s="911"/>
      <c r="Y269" s="911"/>
      <c r="Z269" s="911"/>
      <c r="AA269" s="912"/>
      <c r="AB269" s="773"/>
      <c r="AC269" s="774"/>
      <c r="AD269" s="774"/>
      <c r="AE269" s="774"/>
      <c r="AF269" s="774"/>
      <c r="AG269" s="774"/>
      <c r="AH269" s="774"/>
      <c r="AI269" s="774"/>
      <c r="AJ269" s="774"/>
      <c r="AK269" s="775"/>
      <c r="AL269" s="748"/>
      <c r="AM269" s="748"/>
      <c r="AN269" s="748"/>
      <c r="AO269" s="748"/>
      <c r="AP269" s="748"/>
      <c r="AQ269" s="748"/>
      <c r="AR269" s="748"/>
      <c r="AS269" s="748"/>
      <c r="AT269" s="748"/>
      <c r="AU269" s="748"/>
      <c r="AV269" s="748"/>
      <c r="AW269" s="748"/>
      <c r="AX269" s="748"/>
      <c r="AY269" s="748"/>
      <c r="AZ269" s="748"/>
      <c r="BA269" s="748"/>
      <c r="BB269" s="748"/>
      <c r="BC269" s="748"/>
      <c r="BD269" s="748"/>
      <c r="BE269" s="748"/>
      <c r="BF269" s="402"/>
      <c r="BH269" s="2"/>
      <c r="BI269" s="2"/>
    </row>
    <row r="270" spans="1:67" ht="15" customHeight="1">
      <c r="A270" s="821" t="str">
        <f>IF(Ном_=2,"2.5","2.6.")</f>
        <v>2.6.</v>
      </c>
      <c r="B270" s="822"/>
      <c r="C270" s="823"/>
      <c r="D270" s="836" t="s">
        <v>575</v>
      </c>
      <c r="E270" s="898"/>
      <c r="F270" s="898"/>
      <c r="G270" s="898"/>
      <c r="H270" s="898"/>
      <c r="I270" s="898"/>
      <c r="J270" s="898"/>
      <c r="K270" s="898"/>
      <c r="L270" s="898"/>
      <c r="M270" s="898"/>
      <c r="N270" s="898"/>
      <c r="O270" s="898"/>
      <c r="P270" s="898"/>
      <c r="Q270" s="898"/>
      <c r="R270" s="898"/>
      <c r="S270" s="898"/>
      <c r="T270" s="898"/>
      <c r="U270" s="898"/>
      <c r="V270" s="898"/>
      <c r="W270" s="898"/>
      <c r="X270" s="898"/>
      <c r="Y270" s="898"/>
      <c r="Z270" s="898"/>
      <c r="AA270" s="899"/>
      <c r="AB270" s="839" t="s">
        <v>80</v>
      </c>
      <c r="AC270" s="839"/>
      <c r="AD270" s="839"/>
      <c r="AE270" s="839"/>
      <c r="AF270" s="839"/>
      <c r="AG270" s="839"/>
      <c r="AH270" s="839"/>
      <c r="AI270" s="839"/>
      <c r="AJ270" s="839"/>
      <c r="AK270" s="839"/>
      <c r="AL270" s="819" t="s">
        <v>81</v>
      </c>
      <c r="AM270" s="819"/>
      <c r="AN270" s="819"/>
      <c r="AO270" s="819"/>
      <c r="AP270" s="819"/>
      <c r="AQ270" s="819"/>
      <c r="AR270" s="819"/>
      <c r="AS270" s="819"/>
      <c r="AT270" s="819"/>
      <c r="AU270" s="820"/>
      <c r="AV270" s="819" t="s">
        <v>82</v>
      </c>
      <c r="AW270" s="819"/>
      <c r="AX270" s="819"/>
      <c r="AY270" s="819"/>
      <c r="AZ270" s="819"/>
      <c r="BA270" s="819"/>
      <c r="BB270" s="819"/>
      <c r="BC270" s="819"/>
      <c r="BD270" s="819"/>
      <c r="BE270" s="820"/>
      <c r="BF270" s="402"/>
      <c r="BH270" s="2"/>
      <c r="BI270" s="2"/>
    </row>
    <row r="271" spans="1:67">
      <c r="A271" s="824"/>
      <c r="B271" s="825"/>
      <c r="C271" s="826"/>
      <c r="D271" s="900"/>
      <c r="E271" s="901"/>
      <c r="F271" s="901"/>
      <c r="G271" s="901"/>
      <c r="H271" s="901"/>
      <c r="I271" s="901"/>
      <c r="J271" s="901"/>
      <c r="K271" s="901"/>
      <c r="L271" s="901"/>
      <c r="M271" s="901"/>
      <c r="N271" s="901"/>
      <c r="O271" s="901"/>
      <c r="P271" s="901"/>
      <c r="Q271" s="901"/>
      <c r="R271" s="901"/>
      <c r="S271" s="901"/>
      <c r="T271" s="901"/>
      <c r="U271" s="901"/>
      <c r="V271" s="901"/>
      <c r="W271" s="901"/>
      <c r="X271" s="901"/>
      <c r="Y271" s="901"/>
      <c r="Z271" s="901"/>
      <c r="AA271" s="902"/>
      <c r="AB271" s="839"/>
      <c r="AC271" s="839"/>
      <c r="AD271" s="839"/>
      <c r="AE271" s="839"/>
      <c r="AF271" s="839"/>
      <c r="AG271" s="839"/>
      <c r="AH271" s="839"/>
      <c r="AI271" s="839"/>
      <c r="AJ271" s="839"/>
      <c r="AK271" s="839"/>
      <c r="AL271" s="759"/>
      <c r="AM271" s="759"/>
      <c r="AN271" s="759"/>
      <c r="AO271" s="759"/>
      <c r="AP271" s="759"/>
      <c r="AQ271" s="759"/>
      <c r="AR271" s="759"/>
      <c r="AS271" s="759"/>
      <c r="AT271" s="759"/>
      <c r="AU271" s="760"/>
      <c r="AV271" s="759"/>
      <c r="AW271" s="759"/>
      <c r="AX271" s="759"/>
      <c r="AY271" s="759"/>
      <c r="AZ271" s="759"/>
      <c r="BA271" s="759"/>
      <c r="BB271" s="759"/>
      <c r="BC271" s="759"/>
      <c r="BD271" s="759"/>
      <c r="BE271" s="760"/>
      <c r="BF271" s="402"/>
      <c r="BH271" s="2"/>
      <c r="BI271" s="2"/>
    </row>
    <row r="272" spans="1:67" ht="16.5" customHeight="1">
      <c r="A272" s="824"/>
      <c r="B272" s="825"/>
      <c r="C272" s="826"/>
      <c r="D272" s="900"/>
      <c r="E272" s="901"/>
      <c r="F272" s="901"/>
      <c r="G272" s="901"/>
      <c r="H272" s="901"/>
      <c r="I272" s="901"/>
      <c r="J272" s="901"/>
      <c r="K272" s="901"/>
      <c r="L272" s="901"/>
      <c r="M272" s="901"/>
      <c r="N272" s="901"/>
      <c r="O272" s="901"/>
      <c r="P272" s="901"/>
      <c r="Q272" s="901"/>
      <c r="R272" s="901"/>
      <c r="S272" s="901"/>
      <c r="T272" s="901"/>
      <c r="U272" s="901"/>
      <c r="V272" s="901"/>
      <c r="W272" s="901"/>
      <c r="X272" s="901"/>
      <c r="Y272" s="901"/>
      <c r="Z272" s="901"/>
      <c r="AA272" s="902"/>
      <c r="AB272" s="839"/>
      <c r="AC272" s="839"/>
      <c r="AD272" s="839"/>
      <c r="AE272" s="839"/>
      <c r="AF272" s="839"/>
      <c r="AG272" s="839"/>
      <c r="AH272" s="839"/>
      <c r="AI272" s="839"/>
      <c r="AJ272" s="839"/>
      <c r="AK272" s="839"/>
      <c r="AL272" s="759"/>
      <c r="AM272" s="759"/>
      <c r="AN272" s="759"/>
      <c r="AO272" s="759"/>
      <c r="AP272" s="759"/>
      <c r="AQ272" s="759"/>
      <c r="AR272" s="759"/>
      <c r="AS272" s="759"/>
      <c r="AT272" s="759"/>
      <c r="AU272" s="760"/>
      <c r="AV272" s="759"/>
      <c r="AW272" s="759"/>
      <c r="AX272" s="759"/>
      <c r="AY272" s="759"/>
      <c r="AZ272" s="759"/>
      <c r="BA272" s="759"/>
      <c r="BB272" s="759"/>
      <c r="BC272" s="759"/>
      <c r="BD272" s="759"/>
      <c r="BE272" s="760"/>
      <c r="BF272" s="402"/>
      <c r="BH272" s="2"/>
      <c r="BI272" s="2"/>
    </row>
    <row r="273" spans="1:63" ht="2.25" customHeight="1">
      <c r="A273" s="824"/>
      <c r="B273" s="825"/>
      <c r="C273" s="826"/>
      <c r="D273" s="764" t="s">
        <v>588</v>
      </c>
      <c r="E273" s="901"/>
      <c r="F273" s="901"/>
      <c r="G273" s="901"/>
      <c r="H273" s="901"/>
      <c r="I273" s="901"/>
      <c r="J273" s="901"/>
      <c r="K273" s="901"/>
      <c r="L273" s="901"/>
      <c r="M273" s="901"/>
      <c r="N273" s="901"/>
      <c r="O273" s="901"/>
      <c r="P273" s="901"/>
      <c r="Q273" s="901"/>
      <c r="R273" s="901"/>
      <c r="S273" s="901"/>
      <c r="T273" s="901"/>
      <c r="U273" s="901"/>
      <c r="V273" s="901"/>
      <c r="W273" s="901"/>
      <c r="X273" s="901"/>
      <c r="Y273" s="901"/>
      <c r="Z273" s="901"/>
      <c r="AA273" s="902"/>
      <c r="AB273" s="839"/>
      <c r="AC273" s="839"/>
      <c r="AD273" s="839"/>
      <c r="AE273" s="839"/>
      <c r="AF273" s="839"/>
      <c r="AG273" s="839"/>
      <c r="AH273" s="839"/>
      <c r="AI273" s="839"/>
      <c r="AJ273" s="839"/>
      <c r="AK273" s="839"/>
      <c r="AL273" s="762"/>
      <c r="AM273" s="762"/>
      <c r="AN273" s="762"/>
      <c r="AO273" s="762"/>
      <c r="AP273" s="762"/>
      <c r="AQ273" s="762"/>
      <c r="AR273" s="762"/>
      <c r="AS273" s="762"/>
      <c r="AT273" s="762"/>
      <c r="AU273" s="763"/>
      <c r="AV273" s="762"/>
      <c r="AW273" s="762"/>
      <c r="AX273" s="762"/>
      <c r="AY273" s="762"/>
      <c r="AZ273" s="762"/>
      <c r="BA273" s="762"/>
      <c r="BB273" s="762"/>
      <c r="BC273" s="762"/>
      <c r="BD273" s="762"/>
      <c r="BE273" s="763"/>
      <c r="BF273" s="402"/>
      <c r="BH273" s="12" t="s">
        <v>63</v>
      </c>
      <c r="BI273" s="223" t="s">
        <v>62</v>
      </c>
    </row>
    <row r="274" spans="1:63" ht="12.75" customHeight="1">
      <c r="A274" s="824"/>
      <c r="B274" s="825"/>
      <c r="C274" s="826"/>
      <c r="D274" s="900"/>
      <c r="E274" s="901"/>
      <c r="F274" s="901"/>
      <c r="G274" s="901"/>
      <c r="H274" s="901"/>
      <c r="I274" s="901"/>
      <c r="J274" s="901"/>
      <c r="K274" s="901"/>
      <c r="L274" s="901"/>
      <c r="M274" s="901"/>
      <c r="N274" s="901"/>
      <c r="O274" s="901"/>
      <c r="P274" s="901"/>
      <c r="Q274" s="901"/>
      <c r="R274" s="901"/>
      <c r="S274" s="901"/>
      <c r="T274" s="901"/>
      <c r="U274" s="901"/>
      <c r="V274" s="901"/>
      <c r="W274" s="901"/>
      <c r="X274" s="901"/>
      <c r="Y274" s="901"/>
      <c r="Z274" s="901"/>
      <c r="AA274" s="902"/>
      <c r="AB274" s="770" t="str">
        <f>IF(AND(AL274="",AV274=""),IF(FIO="","",0),"")</f>
        <v/>
      </c>
      <c r="AC274" s="771"/>
      <c r="AD274" s="771"/>
      <c r="AE274" s="771"/>
      <c r="AF274" s="771"/>
      <c r="AG274" s="771"/>
      <c r="AH274" s="771"/>
      <c r="AI274" s="771"/>
      <c r="AJ274" s="771"/>
      <c r="AK274" s="772"/>
      <c r="AL274" s="748"/>
      <c r="AM274" s="748"/>
      <c r="AN274" s="748"/>
      <c r="AO274" s="748"/>
      <c r="AP274" s="748"/>
      <c r="AQ274" s="748"/>
      <c r="AR274" s="748"/>
      <c r="AS274" s="748"/>
      <c r="AT274" s="748"/>
      <c r="AU274" s="748"/>
      <c r="AV274" s="748"/>
      <c r="AW274" s="748"/>
      <c r="AX274" s="748"/>
      <c r="AY274" s="748"/>
      <c r="AZ274" s="748"/>
      <c r="BA274" s="748"/>
      <c r="BB274" s="748"/>
      <c r="BC274" s="748"/>
      <c r="BD274" s="748"/>
      <c r="BE274" s="748"/>
      <c r="BF274" s="402"/>
      <c r="BG274" s="24">
        <f>MAX(AB274:BE275)</f>
        <v>0</v>
      </c>
      <c r="BH274" s="224"/>
      <c r="BI274" s="224">
        <v>200</v>
      </c>
    </row>
    <row r="275" spans="1:63" ht="12.75" customHeight="1">
      <c r="A275" s="827"/>
      <c r="B275" s="828"/>
      <c r="C275" s="829"/>
      <c r="D275" s="910"/>
      <c r="E275" s="911"/>
      <c r="F275" s="911"/>
      <c r="G275" s="911"/>
      <c r="H275" s="911"/>
      <c r="I275" s="911"/>
      <c r="J275" s="911"/>
      <c r="K275" s="911"/>
      <c r="L275" s="911"/>
      <c r="M275" s="911"/>
      <c r="N275" s="911"/>
      <c r="O275" s="911"/>
      <c r="P275" s="911"/>
      <c r="Q275" s="911"/>
      <c r="R275" s="911"/>
      <c r="S275" s="911"/>
      <c r="T275" s="911"/>
      <c r="U275" s="911"/>
      <c r="V275" s="911"/>
      <c r="W275" s="911"/>
      <c r="X275" s="911"/>
      <c r="Y275" s="911"/>
      <c r="Z275" s="911"/>
      <c r="AA275" s="912"/>
      <c r="AB275" s="773"/>
      <c r="AC275" s="774"/>
      <c r="AD275" s="774"/>
      <c r="AE275" s="774"/>
      <c r="AF275" s="774"/>
      <c r="AG275" s="774"/>
      <c r="AH275" s="774"/>
      <c r="AI275" s="774"/>
      <c r="AJ275" s="774"/>
      <c r="AK275" s="775"/>
      <c r="AL275" s="748"/>
      <c r="AM275" s="748"/>
      <c r="AN275" s="748"/>
      <c r="AO275" s="748"/>
      <c r="AP275" s="748"/>
      <c r="AQ275" s="748"/>
      <c r="AR275" s="748"/>
      <c r="AS275" s="748"/>
      <c r="AT275" s="748"/>
      <c r="AU275" s="748"/>
      <c r="AV275" s="748"/>
      <c r="AW275" s="748"/>
      <c r="AX275" s="748"/>
      <c r="AY275" s="748"/>
      <c r="AZ275" s="748"/>
      <c r="BA275" s="748"/>
      <c r="BB275" s="748"/>
      <c r="BC275" s="748"/>
      <c r="BD275" s="748"/>
      <c r="BE275" s="748"/>
      <c r="BF275" s="402"/>
      <c r="BH275" s="2"/>
      <c r="BI275" s="2"/>
    </row>
    <row r="276" spans="1:63" ht="41.25" customHeight="1">
      <c r="BF276" s="402"/>
      <c r="BH276" s="2"/>
      <c r="BI276" s="2"/>
    </row>
    <row r="277" spans="1:63" s="254" customFormat="1" ht="35.25" customHeight="1">
      <c r="A277" s="874" t="s">
        <v>312</v>
      </c>
      <c r="B277" s="874"/>
      <c r="C277" s="874"/>
      <c r="D277" s="987" t="s">
        <v>685</v>
      </c>
      <c r="E277" s="987"/>
      <c r="F277" s="987"/>
      <c r="G277" s="987"/>
      <c r="H277" s="987"/>
      <c r="I277" s="987"/>
      <c r="J277" s="987"/>
      <c r="K277" s="987"/>
      <c r="L277" s="987"/>
      <c r="M277" s="987"/>
      <c r="N277" s="987"/>
      <c r="O277" s="987"/>
      <c r="P277" s="987"/>
      <c r="Q277" s="987"/>
      <c r="R277" s="987"/>
      <c r="S277" s="987"/>
      <c r="T277" s="987"/>
      <c r="U277" s="987"/>
      <c r="V277" s="987"/>
      <c r="W277" s="987"/>
      <c r="X277" s="987"/>
      <c r="Y277" s="987"/>
      <c r="Z277" s="987"/>
      <c r="AA277" s="987"/>
      <c r="AB277" s="987"/>
      <c r="AC277" s="987"/>
      <c r="AD277" s="987"/>
      <c r="AE277" s="987"/>
      <c r="AF277" s="987"/>
      <c r="AG277" s="987"/>
      <c r="AH277" s="987"/>
      <c r="AI277" s="987"/>
      <c r="AJ277" s="987"/>
      <c r="AK277" s="987"/>
      <c r="AL277" s="987"/>
      <c r="AM277" s="987"/>
      <c r="AN277" s="987"/>
      <c r="AO277" s="987"/>
      <c r="AP277" s="987"/>
      <c r="AQ277" s="987"/>
      <c r="AR277" s="987"/>
      <c r="AS277" s="987"/>
      <c r="AT277" s="987"/>
      <c r="AU277" s="987"/>
      <c r="AV277" s="987"/>
      <c r="AW277" s="987"/>
      <c r="AX277" s="987"/>
      <c r="AY277" s="987"/>
      <c r="AZ277" s="987"/>
      <c r="BA277" s="987"/>
      <c r="BB277" s="987"/>
      <c r="BC277" s="987"/>
      <c r="BD277" s="987"/>
      <c r="BE277" s="987"/>
      <c r="BF277" s="402"/>
      <c r="BH277" s="276"/>
      <c r="BI277" s="255" t="s">
        <v>55</v>
      </c>
      <c r="BJ277" s="256">
        <f>SUM(BG278:BG522)</f>
        <v>0</v>
      </c>
      <c r="BK277" s="2"/>
    </row>
    <row r="278" spans="1:63" s="260" customFormat="1" ht="15.75" customHeight="1">
      <c r="A278" s="62"/>
      <c r="B278" s="261" t="s">
        <v>32</v>
      </c>
      <c r="D278" s="261"/>
      <c r="E278" s="261"/>
      <c r="F278" s="261"/>
      <c r="G278" s="261"/>
      <c r="H278" s="261"/>
      <c r="I278" s="261"/>
      <c r="BF278" s="402"/>
      <c r="BG278" s="266"/>
      <c r="BJ278" s="267"/>
      <c r="BK278" s="2"/>
    </row>
    <row r="279" spans="1:63" s="260" customFormat="1" ht="12.75" customHeight="1">
      <c r="A279" s="62"/>
      <c r="B279" s="262" t="s">
        <v>328</v>
      </c>
      <c r="C279" s="878" t="s">
        <v>577</v>
      </c>
      <c r="D279" s="878"/>
      <c r="E279" s="878"/>
      <c r="F279" s="878"/>
      <c r="G279" s="878"/>
      <c r="H279" s="878"/>
      <c r="I279" s="878"/>
      <c r="J279" s="878"/>
      <c r="K279" s="878"/>
      <c r="L279" s="878"/>
      <c r="M279" s="878"/>
      <c r="N279" s="878"/>
      <c r="O279" s="878"/>
      <c r="P279" s="878"/>
      <c r="Q279" s="878"/>
      <c r="R279" s="878"/>
      <c r="S279" s="878"/>
      <c r="T279" s="878"/>
      <c r="U279" s="878"/>
      <c r="V279" s="878"/>
      <c r="W279" s="878"/>
      <c r="X279" s="878"/>
      <c r="Y279" s="878"/>
      <c r="Z279" s="878"/>
      <c r="AA279" s="878"/>
      <c r="AB279" s="878"/>
      <c r="AC279" s="878"/>
      <c r="AD279" s="878"/>
      <c r="AE279" s="878"/>
      <c r="AF279" s="878"/>
      <c r="AG279" s="878"/>
      <c r="AH279" s="878"/>
      <c r="AI279" s="878"/>
      <c r="AJ279" s="878"/>
      <c r="AK279" s="878"/>
      <c r="AL279" s="878"/>
      <c r="AM279" s="878"/>
      <c r="AN279" s="878"/>
      <c r="AO279" s="878"/>
      <c r="AP279" s="878"/>
      <c r="AQ279" s="878"/>
      <c r="AR279" s="878"/>
      <c r="AS279" s="878"/>
      <c r="AT279" s="878"/>
      <c r="AU279" s="878"/>
      <c r="AV279" s="878"/>
      <c r="AW279" s="878"/>
      <c r="AX279" s="878"/>
      <c r="AY279" s="878"/>
      <c r="AZ279" s="878"/>
      <c r="BA279" s="878"/>
      <c r="BB279" s="878"/>
      <c r="BC279" s="878"/>
      <c r="BD279" s="878"/>
      <c r="BE279" s="878"/>
      <c r="BF279" s="402"/>
      <c r="BG279" s="266"/>
      <c r="BJ279" s="267"/>
    </row>
    <row r="280" spans="1:63" s="260" customFormat="1" ht="12.75" customHeight="1">
      <c r="A280" s="62"/>
      <c r="B280" s="262"/>
      <c r="C280" s="878"/>
      <c r="D280" s="878"/>
      <c r="E280" s="878"/>
      <c r="F280" s="878"/>
      <c r="G280" s="878"/>
      <c r="H280" s="878"/>
      <c r="I280" s="878"/>
      <c r="J280" s="878"/>
      <c r="K280" s="878"/>
      <c r="L280" s="878"/>
      <c r="M280" s="878"/>
      <c r="N280" s="878"/>
      <c r="O280" s="878"/>
      <c r="P280" s="878"/>
      <c r="Q280" s="878"/>
      <c r="R280" s="878"/>
      <c r="S280" s="878"/>
      <c r="T280" s="878"/>
      <c r="U280" s="878"/>
      <c r="V280" s="878"/>
      <c r="W280" s="878"/>
      <c r="X280" s="878"/>
      <c r="Y280" s="878"/>
      <c r="Z280" s="878"/>
      <c r="AA280" s="878"/>
      <c r="AB280" s="878"/>
      <c r="AC280" s="878"/>
      <c r="AD280" s="878"/>
      <c r="AE280" s="878"/>
      <c r="AF280" s="878"/>
      <c r="AG280" s="878"/>
      <c r="AH280" s="878"/>
      <c r="AI280" s="878"/>
      <c r="AJ280" s="878"/>
      <c r="AK280" s="878"/>
      <c r="AL280" s="878"/>
      <c r="AM280" s="878"/>
      <c r="AN280" s="878"/>
      <c r="AO280" s="878"/>
      <c r="AP280" s="878"/>
      <c r="AQ280" s="878"/>
      <c r="AR280" s="878"/>
      <c r="AS280" s="878"/>
      <c r="AT280" s="878"/>
      <c r="AU280" s="878"/>
      <c r="AV280" s="878"/>
      <c r="AW280" s="878"/>
      <c r="AX280" s="878"/>
      <c r="AY280" s="878"/>
      <c r="AZ280" s="878"/>
      <c r="BA280" s="878"/>
      <c r="BB280" s="878"/>
      <c r="BC280" s="878"/>
      <c r="BD280" s="878"/>
      <c r="BE280" s="878"/>
      <c r="BF280" s="402"/>
      <c r="BG280" s="266"/>
      <c r="BJ280" s="267"/>
    </row>
    <row r="281" spans="1:63" s="260" customFormat="1" ht="12.75" customHeight="1">
      <c r="A281" s="62"/>
      <c r="B281" s="262"/>
      <c r="C281" s="878"/>
      <c r="D281" s="878"/>
      <c r="E281" s="878"/>
      <c r="F281" s="878"/>
      <c r="G281" s="878"/>
      <c r="H281" s="878"/>
      <c r="I281" s="878"/>
      <c r="J281" s="878"/>
      <c r="K281" s="878"/>
      <c r="L281" s="878"/>
      <c r="M281" s="878"/>
      <c r="N281" s="878"/>
      <c r="O281" s="878"/>
      <c r="P281" s="878"/>
      <c r="Q281" s="878"/>
      <c r="R281" s="878"/>
      <c r="S281" s="878"/>
      <c r="T281" s="878"/>
      <c r="U281" s="878"/>
      <c r="V281" s="878"/>
      <c r="W281" s="878"/>
      <c r="X281" s="878"/>
      <c r="Y281" s="878"/>
      <c r="Z281" s="878"/>
      <c r="AA281" s="878"/>
      <c r="AB281" s="878"/>
      <c r="AC281" s="878"/>
      <c r="AD281" s="878"/>
      <c r="AE281" s="878"/>
      <c r="AF281" s="878"/>
      <c r="AG281" s="878"/>
      <c r="AH281" s="878"/>
      <c r="AI281" s="878"/>
      <c r="AJ281" s="878"/>
      <c r="AK281" s="878"/>
      <c r="AL281" s="878"/>
      <c r="AM281" s="878"/>
      <c r="AN281" s="878"/>
      <c r="AO281" s="878"/>
      <c r="AP281" s="878"/>
      <c r="AQ281" s="878"/>
      <c r="AR281" s="878"/>
      <c r="AS281" s="878"/>
      <c r="AT281" s="878"/>
      <c r="AU281" s="878"/>
      <c r="AV281" s="878"/>
      <c r="AW281" s="878"/>
      <c r="AX281" s="878"/>
      <c r="AY281" s="878"/>
      <c r="AZ281" s="878"/>
      <c r="BA281" s="878"/>
      <c r="BB281" s="878"/>
      <c r="BC281" s="878"/>
      <c r="BD281" s="878"/>
      <c r="BE281" s="878"/>
      <c r="BF281" s="402"/>
      <c r="BG281" s="266"/>
      <c r="BJ281" s="267"/>
    </row>
    <row r="282" spans="1:63" s="260" customFormat="1" ht="18.75" customHeight="1">
      <c r="A282" s="62"/>
      <c r="B282" s="262"/>
      <c r="C282" s="878"/>
      <c r="D282" s="878"/>
      <c r="E282" s="878"/>
      <c r="F282" s="878"/>
      <c r="G282" s="878"/>
      <c r="H282" s="878"/>
      <c r="I282" s="878"/>
      <c r="J282" s="878"/>
      <c r="K282" s="878"/>
      <c r="L282" s="878"/>
      <c r="M282" s="878"/>
      <c r="N282" s="878"/>
      <c r="O282" s="878"/>
      <c r="P282" s="878"/>
      <c r="Q282" s="878"/>
      <c r="R282" s="878"/>
      <c r="S282" s="878"/>
      <c r="T282" s="878"/>
      <c r="U282" s="878"/>
      <c r="V282" s="878"/>
      <c r="W282" s="878"/>
      <c r="X282" s="878"/>
      <c r="Y282" s="878"/>
      <c r="Z282" s="878"/>
      <c r="AA282" s="878"/>
      <c r="AB282" s="878"/>
      <c r="AC282" s="878"/>
      <c r="AD282" s="878"/>
      <c r="AE282" s="878"/>
      <c r="AF282" s="878"/>
      <c r="AG282" s="878"/>
      <c r="AH282" s="878"/>
      <c r="AI282" s="878"/>
      <c r="AJ282" s="878"/>
      <c r="AK282" s="878"/>
      <c r="AL282" s="878"/>
      <c r="AM282" s="878"/>
      <c r="AN282" s="878"/>
      <c r="AO282" s="878"/>
      <c r="AP282" s="878"/>
      <c r="AQ282" s="878"/>
      <c r="AR282" s="878"/>
      <c r="AS282" s="878"/>
      <c r="AT282" s="878"/>
      <c r="AU282" s="878"/>
      <c r="AV282" s="878"/>
      <c r="AW282" s="878"/>
      <c r="AX282" s="878"/>
      <c r="AY282" s="878"/>
      <c r="AZ282" s="878"/>
      <c r="BA282" s="878"/>
      <c r="BB282" s="878"/>
      <c r="BC282" s="878"/>
      <c r="BD282" s="878"/>
      <c r="BE282" s="878"/>
      <c r="BF282" s="402"/>
      <c r="BG282" s="266"/>
      <c r="BJ282" s="267"/>
    </row>
    <row r="283" spans="1:63" s="260" customFormat="1" ht="12.75" customHeight="1">
      <c r="A283" s="62"/>
      <c r="B283" s="262" t="s">
        <v>328</v>
      </c>
      <c r="C283" s="880" t="s">
        <v>578</v>
      </c>
      <c r="D283" s="880"/>
      <c r="E283" s="880"/>
      <c r="F283" s="880"/>
      <c r="G283" s="880"/>
      <c r="H283" s="880"/>
      <c r="I283" s="880"/>
      <c r="J283" s="880"/>
      <c r="K283" s="880"/>
      <c r="L283" s="880"/>
      <c r="M283" s="880"/>
      <c r="N283" s="880"/>
      <c r="O283" s="880"/>
      <c r="P283" s="880"/>
      <c r="Q283" s="880"/>
      <c r="R283" s="880"/>
      <c r="S283" s="880"/>
      <c r="T283" s="880"/>
      <c r="U283" s="880"/>
      <c r="V283" s="880"/>
      <c r="W283" s="880"/>
      <c r="X283" s="880"/>
      <c r="Y283" s="880"/>
      <c r="Z283" s="880"/>
      <c r="AA283" s="880"/>
      <c r="AB283" s="880"/>
      <c r="AC283" s="880"/>
      <c r="AD283" s="880"/>
      <c r="AE283" s="880"/>
      <c r="AF283" s="880"/>
      <c r="AG283" s="880"/>
      <c r="AH283" s="880"/>
      <c r="AI283" s="880"/>
      <c r="AJ283" s="880"/>
      <c r="AK283" s="880"/>
      <c r="AL283" s="880"/>
      <c r="AM283" s="880"/>
      <c r="AN283" s="880"/>
      <c r="AO283" s="880"/>
      <c r="AP283" s="880"/>
      <c r="AQ283" s="880"/>
      <c r="AR283" s="880"/>
      <c r="AS283" s="880"/>
      <c r="AT283" s="880"/>
      <c r="AU283" s="880"/>
      <c r="AV283" s="880"/>
      <c r="AW283" s="880"/>
      <c r="AX283" s="880"/>
      <c r="AY283" s="880"/>
      <c r="AZ283" s="880"/>
      <c r="BA283" s="880"/>
      <c r="BB283" s="880"/>
      <c r="BC283" s="880"/>
      <c r="BD283" s="880"/>
      <c r="BE283" s="880"/>
      <c r="BF283" s="402"/>
      <c r="BG283" s="266"/>
      <c r="BJ283" s="267"/>
    </row>
    <row r="284" spans="1:63" s="260" customFormat="1" ht="12.75" customHeight="1">
      <c r="A284" s="262"/>
      <c r="B284" s="262"/>
      <c r="C284" s="880"/>
      <c r="D284" s="880"/>
      <c r="E284" s="880"/>
      <c r="F284" s="880"/>
      <c r="G284" s="880"/>
      <c r="H284" s="880"/>
      <c r="I284" s="880"/>
      <c r="J284" s="880"/>
      <c r="K284" s="880"/>
      <c r="L284" s="880"/>
      <c r="M284" s="880"/>
      <c r="N284" s="880"/>
      <c r="O284" s="880"/>
      <c r="P284" s="880"/>
      <c r="Q284" s="880"/>
      <c r="R284" s="880"/>
      <c r="S284" s="880"/>
      <c r="T284" s="880"/>
      <c r="U284" s="880"/>
      <c r="V284" s="880"/>
      <c r="W284" s="880"/>
      <c r="X284" s="880"/>
      <c r="Y284" s="880"/>
      <c r="Z284" s="880"/>
      <c r="AA284" s="880"/>
      <c r="AB284" s="880"/>
      <c r="AC284" s="880"/>
      <c r="AD284" s="880"/>
      <c r="AE284" s="880"/>
      <c r="AF284" s="880"/>
      <c r="AG284" s="880"/>
      <c r="AH284" s="880"/>
      <c r="AI284" s="880"/>
      <c r="AJ284" s="880"/>
      <c r="AK284" s="880"/>
      <c r="AL284" s="880"/>
      <c r="AM284" s="880"/>
      <c r="AN284" s="880"/>
      <c r="AO284" s="880"/>
      <c r="AP284" s="880"/>
      <c r="AQ284" s="880"/>
      <c r="AR284" s="880"/>
      <c r="AS284" s="880"/>
      <c r="AT284" s="880"/>
      <c r="AU284" s="880"/>
      <c r="AV284" s="880"/>
      <c r="AW284" s="880"/>
      <c r="AX284" s="880"/>
      <c r="AY284" s="880"/>
      <c r="AZ284" s="880"/>
      <c r="BA284" s="880"/>
      <c r="BB284" s="880"/>
      <c r="BC284" s="880"/>
      <c r="BD284" s="880"/>
      <c r="BE284" s="880"/>
      <c r="BF284" s="402"/>
      <c r="BG284" s="266"/>
      <c r="BJ284" s="267"/>
    </row>
    <row r="285" spans="1:63" s="260" customFormat="1" ht="12.75" customHeight="1">
      <c r="A285" s="262"/>
      <c r="B285" s="262"/>
      <c r="C285" s="880"/>
      <c r="D285" s="880"/>
      <c r="E285" s="880"/>
      <c r="F285" s="880"/>
      <c r="G285" s="880"/>
      <c r="H285" s="880"/>
      <c r="I285" s="880"/>
      <c r="J285" s="880"/>
      <c r="K285" s="880"/>
      <c r="L285" s="880"/>
      <c r="M285" s="880"/>
      <c r="N285" s="880"/>
      <c r="O285" s="880"/>
      <c r="P285" s="880"/>
      <c r="Q285" s="880"/>
      <c r="R285" s="880"/>
      <c r="S285" s="880"/>
      <c r="T285" s="880"/>
      <c r="U285" s="880"/>
      <c r="V285" s="880"/>
      <c r="W285" s="880"/>
      <c r="X285" s="880"/>
      <c r="Y285" s="880"/>
      <c r="Z285" s="880"/>
      <c r="AA285" s="880"/>
      <c r="AB285" s="880"/>
      <c r="AC285" s="880"/>
      <c r="AD285" s="880"/>
      <c r="AE285" s="880"/>
      <c r="AF285" s="880"/>
      <c r="AG285" s="880"/>
      <c r="AH285" s="880"/>
      <c r="AI285" s="880"/>
      <c r="AJ285" s="880"/>
      <c r="AK285" s="880"/>
      <c r="AL285" s="880"/>
      <c r="AM285" s="880"/>
      <c r="AN285" s="880"/>
      <c r="AO285" s="880"/>
      <c r="AP285" s="880"/>
      <c r="AQ285" s="880"/>
      <c r="AR285" s="880"/>
      <c r="AS285" s="880"/>
      <c r="AT285" s="880"/>
      <c r="AU285" s="880"/>
      <c r="AV285" s="880"/>
      <c r="AW285" s="880"/>
      <c r="AX285" s="880"/>
      <c r="AY285" s="880"/>
      <c r="AZ285" s="880"/>
      <c r="BA285" s="880"/>
      <c r="BB285" s="880"/>
      <c r="BC285" s="880"/>
      <c r="BD285" s="880"/>
      <c r="BE285" s="880"/>
      <c r="BF285" s="402"/>
      <c r="BG285" s="266"/>
      <c r="BJ285" s="267"/>
    </row>
    <row r="286" spans="1:63" s="260" customFormat="1" ht="12.75" customHeight="1">
      <c r="A286" s="262"/>
      <c r="B286" s="262"/>
      <c r="C286" s="880"/>
      <c r="D286" s="880"/>
      <c r="E286" s="880"/>
      <c r="F286" s="880"/>
      <c r="G286" s="880"/>
      <c r="H286" s="880"/>
      <c r="I286" s="880"/>
      <c r="J286" s="880"/>
      <c r="K286" s="880"/>
      <c r="L286" s="880"/>
      <c r="M286" s="880"/>
      <c r="N286" s="880"/>
      <c r="O286" s="880"/>
      <c r="P286" s="880"/>
      <c r="Q286" s="880"/>
      <c r="R286" s="880"/>
      <c r="S286" s="880"/>
      <c r="T286" s="880"/>
      <c r="U286" s="880"/>
      <c r="V286" s="880"/>
      <c r="W286" s="880"/>
      <c r="X286" s="880"/>
      <c r="Y286" s="880"/>
      <c r="Z286" s="880"/>
      <c r="AA286" s="880"/>
      <c r="AB286" s="880"/>
      <c r="AC286" s="880"/>
      <c r="AD286" s="880"/>
      <c r="AE286" s="880"/>
      <c r="AF286" s="880"/>
      <c r="AG286" s="880"/>
      <c r="AH286" s="880"/>
      <c r="AI286" s="880"/>
      <c r="AJ286" s="880"/>
      <c r="AK286" s="880"/>
      <c r="AL286" s="880"/>
      <c r="AM286" s="880"/>
      <c r="AN286" s="880"/>
      <c r="AO286" s="880"/>
      <c r="AP286" s="880"/>
      <c r="AQ286" s="880"/>
      <c r="AR286" s="880"/>
      <c r="AS286" s="880"/>
      <c r="AT286" s="880"/>
      <c r="AU286" s="880"/>
      <c r="AV286" s="880"/>
      <c r="AW286" s="880"/>
      <c r="AX286" s="880"/>
      <c r="AY286" s="880"/>
      <c r="AZ286" s="880"/>
      <c r="BA286" s="880"/>
      <c r="BB286" s="880"/>
      <c r="BC286" s="880"/>
      <c r="BD286" s="880"/>
      <c r="BE286" s="880"/>
      <c r="BF286" s="402"/>
      <c r="BG286" s="266"/>
      <c r="BJ286" s="267"/>
    </row>
    <row r="287" spans="1:63" s="260" customFormat="1" ht="12.75" customHeight="1">
      <c r="A287" s="262"/>
      <c r="B287" s="262"/>
      <c r="C287" s="880"/>
      <c r="D287" s="880"/>
      <c r="E287" s="880"/>
      <c r="F287" s="880"/>
      <c r="G287" s="880"/>
      <c r="H287" s="880"/>
      <c r="I287" s="880"/>
      <c r="J287" s="880"/>
      <c r="K287" s="880"/>
      <c r="L287" s="880"/>
      <c r="M287" s="880"/>
      <c r="N287" s="880"/>
      <c r="O287" s="880"/>
      <c r="P287" s="880"/>
      <c r="Q287" s="880"/>
      <c r="R287" s="880"/>
      <c r="S287" s="880"/>
      <c r="T287" s="880"/>
      <c r="U287" s="880"/>
      <c r="V287" s="880"/>
      <c r="W287" s="880"/>
      <c r="X287" s="880"/>
      <c r="Y287" s="880"/>
      <c r="Z287" s="880"/>
      <c r="AA287" s="880"/>
      <c r="AB287" s="880"/>
      <c r="AC287" s="880"/>
      <c r="AD287" s="880"/>
      <c r="AE287" s="880"/>
      <c r="AF287" s="880"/>
      <c r="AG287" s="880"/>
      <c r="AH287" s="880"/>
      <c r="AI287" s="880"/>
      <c r="AJ287" s="880"/>
      <c r="AK287" s="880"/>
      <c r="AL287" s="880"/>
      <c r="AM287" s="880"/>
      <c r="AN287" s="880"/>
      <c r="AO287" s="880"/>
      <c r="AP287" s="880"/>
      <c r="AQ287" s="880"/>
      <c r="AR287" s="880"/>
      <c r="AS287" s="880"/>
      <c r="AT287" s="880"/>
      <c r="AU287" s="880"/>
      <c r="AV287" s="880"/>
      <c r="AW287" s="880"/>
      <c r="AX287" s="880"/>
      <c r="AY287" s="880"/>
      <c r="AZ287" s="880"/>
      <c r="BA287" s="880"/>
      <c r="BB287" s="880"/>
      <c r="BC287" s="880"/>
      <c r="BD287" s="880"/>
      <c r="BE287" s="880"/>
      <c r="BF287" s="402"/>
      <c r="BG287" s="266"/>
      <c r="BJ287" s="267"/>
    </row>
    <row r="288" spans="1:63" s="260" customFormat="1" ht="20.25" customHeight="1">
      <c r="A288" s="262"/>
      <c r="B288" s="262"/>
      <c r="C288" s="880"/>
      <c r="D288" s="880"/>
      <c r="E288" s="880"/>
      <c r="F288" s="880"/>
      <c r="G288" s="880"/>
      <c r="H288" s="880"/>
      <c r="I288" s="880"/>
      <c r="J288" s="880"/>
      <c r="K288" s="880"/>
      <c r="L288" s="880"/>
      <c r="M288" s="880"/>
      <c r="N288" s="880"/>
      <c r="O288" s="880"/>
      <c r="P288" s="880"/>
      <c r="Q288" s="880"/>
      <c r="R288" s="880"/>
      <c r="S288" s="880"/>
      <c r="T288" s="880"/>
      <c r="U288" s="880"/>
      <c r="V288" s="880"/>
      <c r="W288" s="880"/>
      <c r="X288" s="880"/>
      <c r="Y288" s="880"/>
      <c r="Z288" s="880"/>
      <c r="AA288" s="880"/>
      <c r="AB288" s="880"/>
      <c r="AC288" s="880"/>
      <c r="AD288" s="880"/>
      <c r="AE288" s="880"/>
      <c r="AF288" s="880"/>
      <c r="AG288" s="880"/>
      <c r="AH288" s="880"/>
      <c r="AI288" s="880"/>
      <c r="AJ288" s="880"/>
      <c r="AK288" s="880"/>
      <c r="AL288" s="880"/>
      <c r="AM288" s="880"/>
      <c r="AN288" s="880"/>
      <c r="AO288" s="880"/>
      <c r="AP288" s="880"/>
      <c r="AQ288" s="880"/>
      <c r="AR288" s="880"/>
      <c r="AS288" s="880"/>
      <c r="AT288" s="880"/>
      <c r="AU288" s="880"/>
      <c r="AV288" s="880"/>
      <c r="AW288" s="880"/>
      <c r="AX288" s="880"/>
      <c r="AY288" s="880"/>
      <c r="AZ288" s="880"/>
      <c r="BA288" s="880"/>
      <c r="BB288" s="880"/>
      <c r="BC288" s="880"/>
      <c r="BD288" s="880"/>
      <c r="BE288" s="880"/>
      <c r="BF288" s="402"/>
      <c r="BG288" s="266"/>
      <c r="BJ288" s="267"/>
    </row>
    <row r="289" spans="1:68" s="260" customFormat="1" ht="1.5" customHeight="1">
      <c r="A289" s="262"/>
      <c r="B289" s="262"/>
      <c r="C289" s="297"/>
      <c r="D289" s="297"/>
      <c r="E289" s="297"/>
      <c r="F289" s="297"/>
      <c r="G289" s="297"/>
      <c r="H289" s="297"/>
      <c r="I289" s="297"/>
      <c r="J289" s="297"/>
      <c r="K289" s="297"/>
      <c r="L289" s="297"/>
      <c r="M289" s="297"/>
      <c r="N289" s="297"/>
      <c r="O289" s="297"/>
      <c r="P289" s="297"/>
      <c r="Q289" s="297"/>
      <c r="R289" s="297"/>
      <c r="S289" s="297"/>
      <c r="T289" s="297"/>
      <c r="U289" s="297"/>
      <c r="V289" s="297"/>
      <c r="W289" s="297"/>
      <c r="X289" s="297"/>
      <c r="Y289" s="297"/>
      <c r="Z289" s="297"/>
      <c r="AA289" s="297"/>
      <c r="AB289" s="297"/>
      <c r="AC289" s="297"/>
      <c r="AD289" s="297"/>
      <c r="AE289" s="297"/>
      <c r="AF289" s="297"/>
      <c r="AG289" s="297"/>
      <c r="AH289" s="297"/>
      <c r="AI289" s="297"/>
      <c r="AJ289" s="297"/>
      <c r="AK289" s="297"/>
      <c r="AL289" s="297"/>
      <c r="AM289" s="297"/>
      <c r="AN289" s="297"/>
      <c r="AO289" s="297"/>
      <c r="AP289" s="297"/>
      <c r="AQ289" s="297"/>
      <c r="AR289" s="297"/>
      <c r="AS289" s="297"/>
      <c r="AT289" s="297"/>
      <c r="AU289" s="297"/>
      <c r="AV289" s="297"/>
      <c r="AW289" s="297"/>
      <c r="AX289" s="297"/>
      <c r="AY289" s="297"/>
      <c r="AZ289" s="297"/>
      <c r="BA289" s="297"/>
      <c r="BB289" s="297"/>
      <c r="BC289" s="297"/>
      <c r="BD289" s="297"/>
      <c r="BE289" s="297"/>
      <c r="BF289" s="402"/>
      <c r="BG289" s="266"/>
      <c r="BJ289" s="267"/>
    </row>
    <row r="290" spans="1:68" s="257" customFormat="1" ht="21" customHeight="1">
      <c r="A290" s="991" t="s">
        <v>329</v>
      </c>
      <c r="B290" s="991"/>
      <c r="C290" s="991"/>
      <c r="D290" s="992" t="s">
        <v>73</v>
      </c>
      <c r="E290" s="993"/>
      <c r="F290" s="993"/>
      <c r="G290" s="993"/>
      <c r="H290" s="993"/>
      <c r="I290" s="993"/>
      <c r="J290" s="993"/>
      <c r="K290" s="993"/>
      <c r="L290" s="993"/>
      <c r="M290" s="993"/>
      <c r="N290" s="993"/>
      <c r="O290" s="993"/>
      <c r="P290" s="993"/>
      <c r="Q290" s="993"/>
      <c r="R290" s="993"/>
      <c r="S290" s="993"/>
      <c r="T290" s="993"/>
      <c r="U290" s="993"/>
      <c r="V290" s="993"/>
      <c r="W290" s="993"/>
      <c r="X290" s="993"/>
      <c r="Y290" s="993"/>
      <c r="Z290" s="993"/>
      <c r="AA290" s="993"/>
      <c r="AB290" s="993"/>
      <c r="AC290" s="993"/>
      <c r="AD290" s="993"/>
      <c r="AE290" s="993"/>
      <c r="AF290" s="993"/>
      <c r="AG290" s="993"/>
      <c r="AH290" s="993"/>
      <c r="AI290" s="993"/>
      <c r="AJ290" s="993"/>
      <c r="AK290" s="993"/>
      <c r="AL290" s="993"/>
      <c r="AM290" s="993"/>
      <c r="AN290" s="993"/>
      <c r="AO290" s="993"/>
      <c r="AP290" s="993"/>
      <c r="AQ290" s="993"/>
      <c r="AR290" s="993"/>
      <c r="AS290" s="993"/>
      <c r="AT290" s="993"/>
      <c r="AU290" s="993"/>
      <c r="AV290" s="993"/>
      <c r="AW290" s="993"/>
      <c r="AX290" s="993"/>
      <c r="AY290" s="993"/>
      <c r="AZ290" s="993"/>
      <c r="BA290" s="993"/>
      <c r="BB290" s="993"/>
      <c r="BC290" s="993"/>
      <c r="BD290" s="993"/>
      <c r="BE290" s="993"/>
      <c r="BF290" s="402"/>
      <c r="BG290" s="266"/>
      <c r="BH290" s="260"/>
      <c r="BI290" s="260"/>
      <c r="BJ290" s="267"/>
      <c r="BK290" s="260"/>
      <c r="BL290" s="260"/>
      <c r="BM290" s="260"/>
      <c r="BN290" s="260"/>
      <c r="BO290" s="260"/>
      <c r="BP290" s="260"/>
    </row>
    <row r="291" spans="1:68" ht="2.25" customHeight="1">
      <c r="A291" s="201"/>
      <c r="B291" s="202"/>
      <c r="C291" s="202"/>
      <c r="D291" s="202"/>
      <c r="E291" s="202"/>
      <c r="F291" s="202"/>
      <c r="G291" s="202"/>
      <c r="H291" s="202"/>
      <c r="I291" s="202"/>
      <c r="BF291" s="402"/>
      <c r="BG291" s="266"/>
      <c r="BH291" s="260"/>
      <c r="BI291" s="260"/>
      <c r="BJ291" s="267"/>
      <c r="BK291" s="260"/>
      <c r="BL291" s="260"/>
      <c r="BM291" s="260"/>
      <c r="BN291" s="260"/>
      <c r="BO291" s="260"/>
      <c r="BP291" s="260"/>
    </row>
    <row r="292" spans="1:68" ht="12.75" customHeight="1">
      <c r="A292" s="1024" t="s">
        <v>183</v>
      </c>
      <c r="B292" s="1025"/>
      <c r="C292" s="717" t="s">
        <v>579</v>
      </c>
      <c r="D292" s="718"/>
      <c r="E292" s="718"/>
      <c r="F292" s="718"/>
      <c r="G292" s="718"/>
      <c r="H292" s="718"/>
      <c r="I292" s="718"/>
      <c r="J292" s="718"/>
      <c r="K292" s="718"/>
      <c r="L292" s="718"/>
      <c r="M292" s="718"/>
      <c r="N292" s="718"/>
      <c r="O292" s="718"/>
      <c r="P292" s="718"/>
      <c r="Q292" s="718"/>
      <c r="R292" s="718"/>
      <c r="S292" s="718"/>
      <c r="T292" s="718"/>
      <c r="U292" s="718"/>
      <c r="V292" s="718"/>
      <c r="W292" s="718"/>
      <c r="X292" s="718"/>
      <c r="Y292" s="718"/>
      <c r="Z292" s="718"/>
      <c r="AA292" s="718"/>
      <c r="AB292" s="718"/>
      <c r="AC292" s="719"/>
      <c r="AD292" s="736" t="s">
        <v>309</v>
      </c>
      <c r="AE292" s="737"/>
      <c r="AF292" s="737"/>
      <c r="AG292" s="737"/>
      <c r="AH292" s="737"/>
      <c r="AI292" s="737"/>
      <c r="AJ292" s="737"/>
      <c r="AK292" s="737"/>
      <c r="AL292" s="737"/>
      <c r="AM292" s="737"/>
      <c r="AN292" s="737"/>
      <c r="AO292" s="737"/>
      <c r="AP292" s="737"/>
      <c r="AQ292" s="737"/>
      <c r="AR292" s="737"/>
      <c r="AS292" s="737"/>
      <c r="AT292" s="737"/>
      <c r="AU292" s="737"/>
      <c r="AV292" s="737"/>
      <c r="AW292" s="737"/>
      <c r="AX292" s="737"/>
      <c r="AY292" s="737"/>
      <c r="AZ292" s="737"/>
      <c r="BA292" s="737"/>
      <c r="BB292" s="737"/>
      <c r="BC292" s="737"/>
      <c r="BD292" s="737"/>
      <c r="BE292" s="738"/>
      <c r="BF292" s="402"/>
      <c r="BG292" s="266"/>
      <c r="BH292" s="260"/>
      <c r="BI292" s="260"/>
      <c r="BJ292" s="267"/>
      <c r="BK292" s="260"/>
      <c r="BL292" s="260"/>
      <c r="BM292" s="260"/>
      <c r="BN292" s="260"/>
      <c r="BO292" s="260"/>
      <c r="BP292" s="260"/>
    </row>
    <row r="293" spans="1:68" ht="12.75" customHeight="1">
      <c r="A293" s="1026"/>
      <c r="B293" s="1027"/>
      <c r="C293" s="720"/>
      <c r="D293" s="721"/>
      <c r="E293" s="721"/>
      <c r="F293" s="721"/>
      <c r="G293" s="721"/>
      <c r="H293" s="721"/>
      <c r="I293" s="721"/>
      <c r="J293" s="721"/>
      <c r="K293" s="721"/>
      <c r="L293" s="721"/>
      <c r="M293" s="721"/>
      <c r="N293" s="721"/>
      <c r="O293" s="721"/>
      <c r="P293" s="721"/>
      <c r="Q293" s="721"/>
      <c r="R293" s="721"/>
      <c r="S293" s="721"/>
      <c r="T293" s="721"/>
      <c r="U293" s="721"/>
      <c r="V293" s="721"/>
      <c r="W293" s="721"/>
      <c r="X293" s="721"/>
      <c r="Y293" s="721"/>
      <c r="Z293" s="721"/>
      <c r="AA293" s="721"/>
      <c r="AB293" s="721"/>
      <c r="AC293" s="722"/>
      <c r="AD293" s="739" t="s">
        <v>51</v>
      </c>
      <c r="AE293" s="740"/>
      <c r="AF293" s="740"/>
      <c r="AG293" s="740"/>
      <c r="AH293" s="740"/>
      <c r="AI293" s="740"/>
      <c r="AJ293" s="740"/>
      <c r="AK293" s="740"/>
      <c r="AL293" s="740"/>
      <c r="AM293" s="740"/>
      <c r="AN293" s="740"/>
      <c r="AO293" s="740"/>
      <c r="AP293" s="740"/>
      <c r="AQ293" s="740"/>
      <c r="AR293" s="740"/>
      <c r="AS293" s="740"/>
      <c r="AT293" s="740"/>
      <c r="AU293" s="740"/>
      <c r="AV293" s="740"/>
      <c r="AW293" s="740"/>
      <c r="AX293" s="740"/>
      <c r="AY293" s="740"/>
      <c r="AZ293" s="740"/>
      <c r="BA293" s="740"/>
      <c r="BB293" s="740"/>
      <c r="BC293" s="740"/>
      <c r="BD293" s="740"/>
      <c r="BE293" s="741"/>
      <c r="BF293" s="402"/>
      <c r="BG293" s="266"/>
      <c r="BH293" s="260"/>
      <c r="BI293" s="260"/>
      <c r="BJ293" s="267"/>
      <c r="BK293" s="260"/>
      <c r="BL293" s="260"/>
      <c r="BM293" s="260"/>
      <c r="BN293" s="260"/>
      <c r="BO293" s="260"/>
      <c r="BP293" s="260"/>
    </row>
    <row r="294" spans="1:68" ht="12.75" customHeight="1">
      <c r="A294" s="1026"/>
      <c r="B294" s="1027"/>
      <c r="C294" s="720"/>
      <c r="D294" s="721"/>
      <c r="E294" s="721"/>
      <c r="F294" s="721"/>
      <c r="G294" s="721"/>
      <c r="H294" s="721"/>
      <c r="I294" s="721"/>
      <c r="J294" s="721"/>
      <c r="K294" s="721"/>
      <c r="L294" s="721"/>
      <c r="M294" s="721"/>
      <c r="N294" s="721"/>
      <c r="O294" s="721"/>
      <c r="P294" s="721"/>
      <c r="Q294" s="721"/>
      <c r="R294" s="721"/>
      <c r="S294" s="721"/>
      <c r="T294" s="721"/>
      <c r="U294" s="721"/>
      <c r="V294" s="721"/>
      <c r="W294" s="721"/>
      <c r="X294" s="721"/>
      <c r="Y294" s="721"/>
      <c r="Z294" s="721"/>
      <c r="AA294" s="721"/>
      <c r="AB294" s="721"/>
      <c r="AC294" s="722"/>
      <c r="AD294" s="742">
        <v>0</v>
      </c>
      <c r="AE294" s="743"/>
      <c r="AF294" s="743"/>
      <c r="AG294" s="743"/>
      <c r="AH294" s="743"/>
      <c r="AI294" s="744"/>
      <c r="AJ294" s="988" t="s">
        <v>52</v>
      </c>
      <c r="AK294" s="989"/>
      <c r="AL294" s="989"/>
      <c r="AM294" s="989"/>
      <c r="AN294" s="989"/>
      <c r="AO294" s="989"/>
      <c r="AP294" s="990"/>
      <c r="AQ294" s="988" t="s">
        <v>53</v>
      </c>
      <c r="AR294" s="989"/>
      <c r="AS294" s="989"/>
      <c r="AT294" s="989"/>
      <c r="AU294" s="989"/>
      <c r="AV294" s="989"/>
      <c r="AW294" s="990"/>
      <c r="AX294" s="886" t="s">
        <v>54</v>
      </c>
      <c r="AY294" s="887"/>
      <c r="AZ294" s="887"/>
      <c r="BA294" s="887"/>
      <c r="BB294" s="887"/>
      <c r="BC294" s="887"/>
      <c r="BD294" s="887"/>
      <c r="BE294" s="888"/>
      <c r="BF294" s="402"/>
      <c r="BG294" s="266"/>
      <c r="BH294" s="260"/>
      <c r="BI294" s="260"/>
      <c r="BJ294" s="267"/>
      <c r="BK294" s="260"/>
      <c r="BL294" s="260"/>
      <c r="BM294" s="260"/>
      <c r="BN294" s="260"/>
      <c r="BO294" s="260"/>
      <c r="BP294" s="260"/>
    </row>
    <row r="295" spans="1:68" ht="12.75" customHeight="1">
      <c r="A295" s="1026"/>
      <c r="B295" s="1027"/>
      <c r="C295" s="720"/>
      <c r="D295" s="721"/>
      <c r="E295" s="721"/>
      <c r="F295" s="721"/>
      <c r="G295" s="721"/>
      <c r="H295" s="721"/>
      <c r="I295" s="721"/>
      <c r="J295" s="721"/>
      <c r="K295" s="721"/>
      <c r="L295" s="721"/>
      <c r="M295" s="721"/>
      <c r="N295" s="721"/>
      <c r="O295" s="721"/>
      <c r="P295" s="721"/>
      <c r="Q295" s="721"/>
      <c r="R295" s="721"/>
      <c r="S295" s="721"/>
      <c r="T295" s="721"/>
      <c r="U295" s="721"/>
      <c r="V295" s="721"/>
      <c r="W295" s="721"/>
      <c r="X295" s="721"/>
      <c r="Y295" s="721"/>
      <c r="Z295" s="721"/>
      <c r="AA295" s="721"/>
      <c r="AB295" s="721"/>
      <c r="AC295" s="722"/>
      <c r="AD295" s="818" t="s">
        <v>44</v>
      </c>
      <c r="AE295" s="819"/>
      <c r="AF295" s="819"/>
      <c r="AG295" s="819"/>
      <c r="AH295" s="819"/>
      <c r="AI295" s="820"/>
      <c r="AJ295" s="758" t="s">
        <v>569</v>
      </c>
      <c r="AK295" s="759"/>
      <c r="AL295" s="759"/>
      <c r="AM295" s="759"/>
      <c r="AN295" s="759"/>
      <c r="AO295" s="759"/>
      <c r="AP295" s="760"/>
      <c r="AQ295" s="758" t="s">
        <v>45</v>
      </c>
      <c r="AR295" s="759"/>
      <c r="AS295" s="759"/>
      <c r="AT295" s="759"/>
      <c r="AU295" s="759"/>
      <c r="AV295" s="759"/>
      <c r="AW295" s="759"/>
      <c r="AX295" s="818" t="s">
        <v>46</v>
      </c>
      <c r="AY295" s="819"/>
      <c r="AZ295" s="819"/>
      <c r="BA295" s="819"/>
      <c r="BB295" s="819"/>
      <c r="BC295" s="819"/>
      <c r="BD295" s="819"/>
      <c r="BE295" s="820"/>
      <c r="BF295" s="402"/>
      <c r="BG295" s="266"/>
      <c r="BH295" s="260"/>
      <c r="BI295" s="260"/>
      <c r="BJ295" s="267"/>
      <c r="BK295" s="260"/>
      <c r="BL295" s="260"/>
      <c r="BM295" s="260"/>
      <c r="BN295" s="260"/>
      <c r="BO295" s="260"/>
      <c r="BP295" s="260"/>
    </row>
    <row r="296" spans="1:68" ht="12.75" customHeight="1">
      <c r="A296" s="1026"/>
      <c r="B296" s="1027"/>
      <c r="C296" s="720"/>
      <c r="D296" s="721"/>
      <c r="E296" s="721"/>
      <c r="F296" s="721"/>
      <c r="G296" s="721"/>
      <c r="H296" s="721"/>
      <c r="I296" s="721"/>
      <c r="J296" s="721"/>
      <c r="K296" s="721"/>
      <c r="L296" s="721"/>
      <c r="M296" s="721"/>
      <c r="N296" s="721"/>
      <c r="O296" s="721"/>
      <c r="P296" s="721"/>
      <c r="Q296" s="721"/>
      <c r="R296" s="721"/>
      <c r="S296" s="721"/>
      <c r="T296" s="721"/>
      <c r="U296" s="721"/>
      <c r="V296" s="721"/>
      <c r="W296" s="721"/>
      <c r="X296" s="721"/>
      <c r="Y296" s="721"/>
      <c r="Z296" s="721"/>
      <c r="AA296" s="721"/>
      <c r="AB296" s="721"/>
      <c r="AC296" s="722"/>
      <c r="AD296" s="758"/>
      <c r="AE296" s="759"/>
      <c r="AF296" s="759"/>
      <c r="AG296" s="759"/>
      <c r="AH296" s="759"/>
      <c r="AI296" s="760"/>
      <c r="AJ296" s="758"/>
      <c r="AK296" s="759"/>
      <c r="AL296" s="759"/>
      <c r="AM296" s="759"/>
      <c r="AN296" s="759"/>
      <c r="AO296" s="759"/>
      <c r="AP296" s="760"/>
      <c r="AQ296" s="758"/>
      <c r="AR296" s="759"/>
      <c r="AS296" s="759"/>
      <c r="AT296" s="759"/>
      <c r="AU296" s="759"/>
      <c r="AV296" s="759"/>
      <c r="AW296" s="759"/>
      <c r="AX296" s="758"/>
      <c r="AY296" s="759"/>
      <c r="AZ296" s="759"/>
      <c r="BA296" s="759"/>
      <c r="BB296" s="759"/>
      <c r="BC296" s="759"/>
      <c r="BD296" s="759"/>
      <c r="BE296" s="760"/>
      <c r="BF296" s="402"/>
      <c r="BG296" s="2"/>
      <c r="BH296" s="2"/>
      <c r="BI296" s="2"/>
      <c r="BJ296" s="2"/>
    </row>
    <row r="297" spans="1:68" ht="12.75" customHeight="1">
      <c r="A297" s="1028"/>
      <c r="B297" s="1029"/>
      <c r="C297" s="723"/>
      <c r="D297" s="724"/>
      <c r="E297" s="724"/>
      <c r="F297" s="724"/>
      <c r="G297" s="724"/>
      <c r="H297" s="724"/>
      <c r="I297" s="724"/>
      <c r="J297" s="724"/>
      <c r="K297" s="724"/>
      <c r="L297" s="724"/>
      <c r="M297" s="724"/>
      <c r="N297" s="724"/>
      <c r="O297" s="724"/>
      <c r="P297" s="724"/>
      <c r="Q297" s="724"/>
      <c r="R297" s="724"/>
      <c r="S297" s="724"/>
      <c r="T297" s="724"/>
      <c r="U297" s="724"/>
      <c r="V297" s="724"/>
      <c r="W297" s="724"/>
      <c r="X297" s="724"/>
      <c r="Y297" s="724"/>
      <c r="Z297" s="724"/>
      <c r="AA297" s="724"/>
      <c r="AB297" s="724"/>
      <c r="AC297" s="725"/>
      <c r="AD297" s="758"/>
      <c r="AE297" s="759"/>
      <c r="AF297" s="759"/>
      <c r="AG297" s="759"/>
      <c r="AH297" s="759"/>
      <c r="AI297" s="760"/>
      <c r="AJ297" s="758"/>
      <c r="AK297" s="759"/>
      <c r="AL297" s="759"/>
      <c r="AM297" s="759"/>
      <c r="AN297" s="759"/>
      <c r="AO297" s="759"/>
      <c r="AP297" s="760"/>
      <c r="AQ297" s="758"/>
      <c r="AR297" s="759"/>
      <c r="AS297" s="759"/>
      <c r="AT297" s="759"/>
      <c r="AU297" s="759"/>
      <c r="AV297" s="759"/>
      <c r="AW297" s="759"/>
      <c r="AX297" s="761"/>
      <c r="AY297" s="762"/>
      <c r="AZ297" s="762"/>
      <c r="BA297" s="762"/>
      <c r="BB297" s="762"/>
      <c r="BC297" s="762"/>
      <c r="BD297" s="762"/>
      <c r="BE297" s="763"/>
      <c r="BF297" s="402"/>
      <c r="BG297" s="2"/>
      <c r="BH297" s="2"/>
      <c r="BI297" s="2"/>
      <c r="BJ297" s="2"/>
    </row>
    <row r="298" spans="1:68" ht="12.75" customHeight="1">
      <c r="A298" s="1030" t="s">
        <v>310</v>
      </c>
      <c r="B298" s="1031"/>
      <c r="C298" s="997" t="s">
        <v>580</v>
      </c>
      <c r="D298" s="998"/>
      <c r="E298" s="998"/>
      <c r="F298" s="998"/>
      <c r="G298" s="998"/>
      <c r="H298" s="998"/>
      <c r="I298" s="998"/>
      <c r="J298" s="998"/>
      <c r="K298" s="998"/>
      <c r="L298" s="998"/>
      <c r="M298" s="998"/>
      <c r="N298" s="998"/>
      <c r="O298" s="998"/>
      <c r="P298" s="998"/>
      <c r="Q298" s="998"/>
      <c r="R298" s="998"/>
      <c r="S298" s="998"/>
      <c r="T298" s="998"/>
      <c r="U298" s="998"/>
      <c r="V298" s="998"/>
      <c r="W298" s="998"/>
      <c r="X298" s="998"/>
      <c r="Y298" s="998"/>
      <c r="Z298" s="998"/>
      <c r="AA298" s="998"/>
      <c r="AB298" s="998"/>
      <c r="AC298" s="999"/>
      <c r="AD298" s="1015" t="str">
        <f>IF(AND(FIO&lt;&gt;"",AJ298="",AQ298="",AX298=""),0,"")</f>
        <v/>
      </c>
      <c r="AE298" s="1016"/>
      <c r="AF298" s="1016"/>
      <c r="AG298" s="1016"/>
      <c r="AH298" s="1016"/>
      <c r="AI298" s="1017"/>
      <c r="AJ298" s="1006"/>
      <c r="AK298" s="1007"/>
      <c r="AL298" s="1007"/>
      <c r="AM298" s="1007"/>
      <c r="AN298" s="1007"/>
      <c r="AO298" s="1007"/>
      <c r="AP298" s="1008"/>
      <c r="AQ298" s="1006"/>
      <c r="AR298" s="1007"/>
      <c r="AS298" s="1007"/>
      <c r="AT298" s="1007"/>
      <c r="AU298" s="1007"/>
      <c r="AV298" s="1007"/>
      <c r="AW298" s="1008"/>
      <c r="AX298" s="1006"/>
      <c r="AY298" s="1007"/>
      <c r="AZ298" s="1007"/>
      <c r="BA298" s="1007"/>
      <c r="BB298" s="1007"/>
      <c r="BC298" s="1007"/>
      <c r="BD298" s="1007"/>
      <c r="BE298" s="1008"/>
      <c r="BF298" s="402"/>
      <c r="BG298" s="1036">
        <f>MAX(AD298:BE301)</f>
        <v>0</v>
      </c>
      <c r="BH298" s="994">
        <v>60</v>
      </c>
      <c r="BI298" s="994"/>
      <c r="BJ298" s="2"/>
    </row>
    <row r="299" spans="1:68" ht="12.75" customHeight="1">
      <c r="A299" s="1032"/>
      <c r="B299" s="1033"/>
      <c r="C299" s="1000"/>
      <c r="D299" s="1001"/>
      <c r="E299" s="1001"/>
      <c r="F299" s="1001"/>
      <c r="G299" s="1001"/>
      <c r="H299" s="1001"/>
      <c r="I299" s="1001"/>
      <c r="J299" s="1001"/>
      <c r="K299" s="1001"/>
      <c r="L299" s="1001"/>
      <c r="M299" s="1001"/>
      <c r="N299" s="1001"/>
      <c r="O299" s="1001"/>
      <c r="P299" s="1001"/>
      <c r="Q299" s="1001"/>
      <c r="R299" s="1001"/>
      <c r="S299" s="1001"/>
      <c r="T299" s="1001"/>
      <c r="U299" s="1001"/>
      <c r="V299" s="1001"/>
      <c r="W299" s="1001"/>
      <c r="X299" s="1001"/>
      <c r="Y299" s="1001"/>
      <c r="Z299" s="1001"/>
      <c r="AA299" s="1001"/>
      <c r="AB299" s="1001"/>
      <c r="AC299" s="1002"/>
      <c r="AD299" s="1018"/>
      <c r="AE299" s="1019"/>
      <c r="AF299" s="1019"/>
      <c r="AG299" s="1019"/>
      <c r="AH299" s="1019"/>
      <c r="AI299" s="1020"/>
      <c r="AJ299" s="1009"/>
      <c r="AK299" s="1010"/>
      <c r="AL299" s="1010"/>
      <c r="AM299" s="1010"/>
      <c r="AN299" s="1010"/>
      <c r="AO299" s="1010"/>
      <c r="AP299" s="1011"/>
      <c r="AQ299" s="1009"/>
      <c r="AR299" s="1010"/>
      <c r="AS299" s="1010"/>
      <c r="AT299" s="1010"/>
      <c r="AU299" s="1010"/>
      <c r="AV299" s="1010"/>
      <c r="AW299" s="1011"/>
      <c r="AX299" s="1009"/>
      <c r="AY299" s="1010"/>
      <c r="AZ299" s="1010"/>
      <c r="BA299" s="1010"/>
      <c r="BB299" s="1010"/>
      <c r="BC299" s="1010"/>
      <c r="BD299" s="1010"/>
      <c r="BE299" s="1011"/>
      <c r="BF299" s="402"/>
      <c r="BG299" s="1036"/>
      <c r="BH299" s="995"/>
      <c r="BI299" s="995"/>
    </row>
    <row r="300" spans="1:68" ht="12.75" customHeight="1">
      <c r="A300" s="1032"/>
      <c r="B300" s="1033"/>
      <c r="C300" s="1000"/>
      <c r="D300" s="1001"/>
      <c r="E300" s="1001"/>
      <c r="F300" s="1001"/>
      <c r="G300" s="1001"/>
      <c r="H300" s="1001"/>
      <c r="I300" s="1001"/>
      <c r="J300" s="1001"/>
      <c r="K300" s="1001"/>
      <c r="L300" s="1001"/>
      <c r="M300" s="1001"/>
      <c r="N300" s="1001"/>
      <c r="O300" s="1001"/>
      <c r="P300" s="1001"/>
      <c r="Q300" s="1001"/>
      <c r="R300" s="1001"/>
      <c r="S300" s="1001"/>
      <c r="T300" s="1001"/>
      <c r="U300" s="1001"/>
      <c r="V300" s="1001"/>
      <c r="W300" s="1001"/>
      <c r="X300" s="1001"/>
      <c r="Y300" s="1001"/>
      <c r="Z300" s="1001"/>
      <c r="AA300" s="1001"/>
      <c r="AB300" s="1001"/>
      <c r="AC300" s="1002"/>
      <c r="AD300" s="1018"/>
      <c r="AE300" s="1019"/>
      <c r="AF300" s="1019"/>
      <c r="AG300" s="1019"/>
      <c r="AH300" s="1019"/>
      <c r="AI300" s="1020"/>
      <c r="AJ300" s="1009"/>
      <c r="AK300" s="1010"/>
      <c r="AL300" s="1010"/>
      <c r="AM300" s="1010"/>
      <c r="AN300" s="1010"/>
      <c r="AO300" s="1010"/>
      <c r="AP300" s="1011"/>
      <c r="AQ300" s="1009"/>
      <c r="AR300" s="1010"/>
      <c r="AS300" s="1010"/>
      <c r="AT300" s="1010"/>
      <c r="AU300" s="1010"/>
      <c r="AV300" s="1010"/>
      <c r="AW300" s="1011"/>
      <c r="AX300" s="1009"/>
      <c r="AY300" s="1010"/>
      <c r="AZ300" s="1010"/>
      <c r="BA300" s="1010"/>
      <c r="BB300" s="1010"/>
      <c r="BC300" s="1010"/>
      <c r="BD300" s="1010"/>
      <c r="BE300" s="1011"/>
      <c r="BF300" s="402"/>
      <c r="BG300" s="1036"/>
      <c r="BH300" s="995"/>
      <c r="BI300" s="995"/>
    </row>
    <row r="301" spans="1:68" ht="7.5" customHeight="1">
      <c r="A301" s="1034"/>
      <c r="B301" s="1035"/>
      <c r="C301" s="1003"/>
      <c r="D301" s="1004"/>
      <c r="E301" s="1004"/>
      <c r="F301" s="1004"/>
      <c r="G301" s="1004"/>
      <c r="H301" s="1004"/>
      <c r="I301" s="1004"/>
      <c r="J301" s="1004"/>
      <c r="K301" s="1004"/>
      <c r="L301" s="1004"/>
      <c r="M301" s="1004"/>
      <c r="N301" s="1004"/>
      <c r="O301" s="1004"/>
      <c r="P301" s="1004"/>
      <c r="Q301" s="1004"/>
      <c r="R301" s="1004"/>
      <c r="S301" s="1004"/>
      <c r="T301" s="1004"/>
      <c r="U301" s="1004"/>
      <c r="V301" s="1004"/>
      <c r="W301" s="1004"/>
      <c r="X301" s="1004"/>
      <c r="Y301" s="1004"/>
      <c r="Z301" s="1004"/>
      <c r="AA301" s="1004"/>
      <c r="AB301" s="1004"/>
      <c r="AC301" s="1005"/>
      <c r="AD301" s="1021"/>
      <c r="AE301" s="1022"/>
      <c r="AF301" s="1022"/>
      <c r="AG301" s="1022"/>
      <c r="AH301" s="1022"/>
      <c r="AI301" s="1023"/>
      <c r="AJ301" s="1012"/>
      <c r="AK301" s="1013"/>
      <c r="AL301" s="1013"/>
      <c r="AM301" s="1013"/>
      <c r="AN301" s="1013"/>
      <c r="AO301" s="1013"/>
      <c r="AP301" s="1014"/>
      <c r="AQ301" s="1012"/>
      <c r="AR301" s="1013"/>
      <c r="AS301" s="1013"/>
      <c r="AT301" s="1013"/>
      <c r="AU301" s="1013"/>
      <c r="AV301" s="1013"/>
      <c r="AW301" s="1014"/>
      <c r="AX301" s="1012"/>
      <c r="AY301" s="1013"/>
      <c r="AZ301" s="1013"/>
      <c r="BA301" s="1013"/>
      <c r="BB301" s="1013"/>
      <c r="BC301" s="1013"/>
      <c r="BD301" s="1013"/>
      <c r="BE301" s="1014"/>
      <c r="BF301" s="402"/>
      <c r="BG301" s="1036"/>
      <c r="BH301" s="995"/>
      <c r="BI301" s="995"/>
    </row>
    <row r="302" spans="1:68" ht="12.75" customHeight="1">
      <c r="A302" s="1030" t="s">
        <v>311</v>
      </c>
      <c r="B302" s="1031"/>
      <c r="C302" s="997" t="s">
        <v>581</v>
      </c>
      <c r="D302" s="998"/>
      <c r="E302" s="998"/>
      <c r="F302" s="998"/>
      <c r="G302" s="998"/>
      <c r="H302" s="998"/>
      <c r="I302" s="998"/>
      <c r="J302" s="998"/>
      <c r="K302" s="998"/>
      <c r="L302" s="998"/>
      <c r="M302" s="998"/>
      <c r="N302" s="998"/>
      <c r="O302" s="998"/>
      <c r="P302" s="998"/>
      <c r="Q302" s="998"/>
      <c r="R302" s="998"/>
      <c r="S302" s="998"/>
      <c r="T302" s="998"/>
      <c r="U302" s="998"/>
      <c r="V302" s="998"/>
      <c r="W302" s="998"/>
      <c r="X302" s="998"/>
      <c r="Y302" s="998"/>
      <c r="Z302" s="998"/>
      <c r="AA302" s="998"/>
      <c r="AB302" s="998"/>
      <c r="AC302" s="999"/>
      <c r="AD302" s="1015" t="str">
        <f>IF(AND(FIO&lt;&gt;"",AJ302="",AQ302="",AX302=""),0,"")</f>
        <v/>
      </c>
      <c r="AE302" s="1016"/>
      <c r="AF302" s="1016"/>
      <c r="AG302" s="1016"/>
      <c r="AH302" s="1016"/>
      <c r="AI302" s="1017"/>
      <c r="AJ302" s="1006"/>
      <c r="AK302" s="1007"/>
      <c r="AL302" s="1007"/>
      <c r="AM302" s="1007"/>
      <c r="AN302" s="1007"/>
      <c r="AO302" s="1007"/>
      <c r="AP302" s="1008"/>
      <c r="AQ302" s="1006"/>
      <c r="AR302" s="1007"/>
      <c r="AS302" s="1007"/>
      <c r="AT302" s="1007"/>
      <c r="AU302" s="1007"/>
      <c r="AV302" s="1007"/>
      <c r="AW302" s="1008"/>
      <c r="AX302" s="1006"/>
      <c r="AY302" s="1007"/>
      <c r="AZ302" s="1007"/>
      <c r="BA302" s="1007"/>
      <c r="BB302" s="1007"/>
      <c r="BC302" s="1007"/>
      <c r="BD302" s="1007"/>
      <c r="BE302" s="1008"/>
      <c r="BF302" s="402"/>
      <c r="BG302" s="1036">
        <f>MAX(AD302:BE305)</f>
        <v>0</v>
      </c>
      <c r="BH302" s="994">
        <v>60</v>
      </c>
      <c r="BI302" s="994"/>
    </row>
    <row r="303" spans="1:68" ht="12.75" customHeight="1">
      <c r="A303" s="1032"/>
      <c r="B303" s="1033"/>
      <c r="C303" s="1000"/>
      <c r="D303" s="1001"/>
      <c r="E303" s="1001"/>
      <c r="F303" s="1001"/>
      <c r="G303" s="1001"/>
      <c r="H303" s="1001"/>
      <c r="I303" s="1001"/>
      <c r="J303" s="1001"/>
      <c r="K303" s="1001"/>
      <c r="L303" s="1001"/>
      <c r="M303" s="1001"/>
      <c r="N303" s="1001"/>
      <c r="O303" s="1001"/>
      <c r="P303" s="1001"/>
      <c r="Q303" s="1001"/>
      <c r="R303" s="1001"/>
      <c r="S303" s="1001"/>
      <c r="T303" s="1001"/>
      <c r="U303" s="1001"/>
      <c r="V303" s="1001"/>
      <c r="W303" s="1001"/>
      <c r="X303" s="1001"/>
      <c r="Y303" s="1001"/>
      <c r="Z303" s="1001"/>
      <c r="AA303" s="1001"/>
      <c r="AB303" s="1001"/>
      <c r="AC303" s="1002"/>
      <c r="AD303" s="1018"/>
      <c r="AE303" s="1019"/>
      <c r="AF303" s="1019"/>
      <c r="AG303" s="1019"/>
      <c r="AH303" s="1019"/>
      <c r="AI303" s="1020"/>
      <c r="AJ303" s="1009"/>
      <c r="AK303" s="1010"/>
      <c r="AL303" s="1010"/>
      <c r="AM303" s="1010"/>
      <c r="AN303" s="1010"/>
      <c r="AO303" s="1010"/>
      <c r="AP303" s="1011"/>
      <c r="AQ303" s="1009"/>
      <c r="AR303" s="1010"/>
      <c r="AS303" s="1010"/>
      <c r="AT303" s="1010"/>
      <c r="AU303" s="1010"/>
      <c r="AV303" s="1010"/>
      <c r="AW303" s="1011"/>
      <c r="AX303" s="1009"/>
      <c r="AY303" s="1010"/>
      <c r="AZ303" s="1010"/>
      <c r="BA303" s="1010"/>
      <c r="BB303" s="1010"/>
      <c r="BC303" s="1010"/>
      <c r="BD303" s="1010"/>
      <c r="BE303" s="1011"/>
      <c r="BF303" s="402"/>
      <c r="BG303" s="1036"/>
      <c r="BH303" s="995"/>
      <c r="BI303" s="995"/>
    </row>
    <row r="304" spans="1:68" ht="12.75" customHeight="1">
      <c r="A304" s="1032"/>
      <c r="B304" s="1033"/>
      <c r="C304" s="1000"/>
      <c r="D304" s="1001"/>
      <c r="E304" s="1001"/>
      <c r="F304" s="1001"/>
      <c r="G304" s="1001"/>
      <c r="H304" s="1001"/>
      <c r="I304" s="1001"/>
      <c r="J304" s="1001"/>
      <c r="K304" s="1001"/>
      <c r="L304" s="1001"/>
      <c r="M304" s="1001"/>
      <c r="N304" s="1001"/>
      <c r="O304" s="1001"/>
      <c r="P304" s="1001"/>
      <c r="Q304" s="1001"/>
      <c r="R304" s="1001"/>
      <c r="S304" s="1001"/>
      <c r="T304" s="1001"/>
      <c r="U304" s="1001"/>
      <c r="V304" s="1001"/>
      <c r="W304" s="1001"/>
      <c r="X304" s="1001"/>
      <c r="Y304" s="1001"/>
      <c r="Z304" s="1001"/>
      <c r="AA304" s="1001"/>
      <c r="AB304" s="1001"/>
      <c r="AC304" s="1002"/>
      <c r="AD304" s="1018"/>
      <c r="AE304" s="1019"/>
      <c r="AF304" s="1019"/>
      <c r="AG304" s="1019"/>
      <c r="AH304" s="1019"/>
      <c r="AI304" s="1020"/>
      <c r="AJ304" s="1009"/>
      <c r="AK304" s="1010"/>
      <c r="AL304" s="1010"/>
      <c r="AM304" s="1010"/>
      <c r="AN304" s="1010"/>
      <c r="AO304" s="1010"/>
      <c r="AP304" s="1011"/>
      <c r="AQ304" s="1009"/>
      <c r="AR304" s="1010"/>
      <c r="AS304" s="1010"/>
      <c r="AT304" s="1010"/>
      <c r="AU304" s="1010"/>
      <c r="AV304" s="1010"/>
      <c r="AW304" s="1011"/>
      <c r="AX304" s="1009"/>
      <c r="AY304" s="1010"/>
      <c r="AZ304" s="1010"/>
      <c r="BA304" s="1010"/>
      <c r="BB304" s="1010"/>
      <c r="BC304" s="1010"/>
      <c r="BD304" s="1010"/>
      <c r="BE304" s="1011"/>
      <c r="BF304" s="402"/>
      <c r="BG304" s="1036"/>
      <c r="BH304" s="995"/>
      <c r="BI304" s="995"/>
    </row>
    <row r="305" spans="1:68" ht="4.5" customHeight="1">
      <c r="A305" s="1034"/>
      <c r="B305" s="1035"/>
      <c r="C305" s="1003"/>
      <c r="D305" s="1004"/>
      <c r="E305" s="1004"/>
      <c r="F305" s="1004"/>
      <c r="G305" s="1004"/>
      <c r="H305" s="1004"/>
      <c r="I305" s="1004"/>
      <c r="J305" s="1004"/>
      <c r="K305" s="1004"/>
      <c r="L305" s="1004"/>
      <c r="M305" s="1004"/>
      <c r="N305" s="1004"/>
      <c r="O305" s="1004"/>
      <c r="P305" s="1004"/>
      <c r="Q305" s="1004"/>
      <c r="R305" s="1004"/>
      <c r="S305" s="1004"/>
      <c r="T305" s="1004"/>
      <c r="U305" s="1004"/>
      <c r="V305" s="1004"/>
      <c r="W305" s="1004"/>
      <c r="X305" s="1004"/>
      <c r="Y305" s="1004"/>
      <c r="Z305" s="1004"/>
      <c r="AA305" s="1004"/>
      <c r="AB305" s="1004"/>
      <c r="AC305" s="1005"/>
      <c r="AD305" s="1021"/>
      <c r="AE305" s="1022"/>
      <c r="AF305" s="1022"/>
      <c r="AG305" s="1022"/>
      <c r="AH305" s="1022"/>
      <c r="AI305" s="1023"/>
      <c r="AJ305" s="1012"/>
      <c r="AK305" s="1013"/>
      <c r="AL305" s="1013"/>
      <c r="AM305" s="1013"/>
      <c r="AN305" s="1013"/>
      <c r="AO305" s="1013"/>
      <c r="AP305" s="1014"/>
      <c r="AQ305" s="1012"/>
      <c r="AR305" s="1013"/>
      <c r="AS305" s="1013"/>
      <c r="AT305" s="1013"/>
      <c r="AU305" s="1013"/>
      <c r="AV305" s="1013"/>
      <c r="AW305" s="1014"/>
      <c r="AX305" s="1012"/>
      <c r="AY305" s="1013"/>
      <c r="AZ305" s="1013"/>
      <c r="BA305" s="1013"/>
      <c r="BB305" s="1013"/>
      <c r="BC305" s="1013"/>
      <c r="BD305" s="1013"/>
      <c r="BE305" s="1014"/>
      <c r="BF305" s="402"/>
      <c r="BG305" s="1036"/>
      <c r="BH305" s="995"/>
      <c r="BI305" s="995"/>
    </row>
    <row r="306" spans="1:68" ht="12.75" customHeight="1">
      <c r="A306" s="1030" t="s">
        <v>312</v>
      </c>
      <c r="B306" s="1031"/>
      <c r="C306" s="997" t="s">
        <v>493</v>
      </c>
      <c r="D306" s="998"/>
      <c r="E306" s="998"/>
      <c r="F306" s="998"/>
      <c r="G306" s="998"/>
      <c r="H306" s="998"/>
      <c r="I306" s="998"/>
      <c r="J306" s="998"/>
      <c r="K306" s="998"/>
      <c r="L306" s="998"/>
      <c r="M306" s="998"/>
      <c r="N306" s="998"/>
      <c r="O306" s="998"/>
      <c r="P306" s="998"/>
      <c r="Q306" s="998"/>
      <c r="R306" s="998"/>
      <c r="S306" s="998"/>
      <c r="T306" s="998"/>
      <c r="U306" s="998"/>
      <c r="V306" s="998"/>
      <c r="W306" s="998"/>
      <c r="X306" s="998"/>
      <c r="Y306" s="998"/>
      <c r="Z306" s="998"/>
      <c r="AA306" s="998"/>
      <c r="AB306" s="998"/>
      <c r="AC306" s="999"/>
      <c r="AD306" s="1015" t="str">
        <f>IF(AND(FIO&lt;&gt;"",AJ306="",AQ306="",AX306=""),0,"")</f>
        <v/>
      </c>
      <c r="AE306" s="1016"/>
      <c r="AF306" s="1016"/>
      <c r="AG306" s="1016"/>
      <c r="AH306" s="1016"/>
      <c r="AI306" s="1017"/>
      <c r="AJ306" s="1006"/>
      <c r="AK306" s="1007"/>
      <c r="AL306" s="1007"/>
      <c r="AM306" s="1007"/>
      <c r="AN306" s="1007"/>
      <c r="AO306" s="1007"/>
      <c r="AP306" s="1008"/>
      <c r="AQ306" s="1006"/>
      <c r="AR306" s="1007"/>
      <c r="AS306" s="1007"/>
      <c r="AT306" s="1007"/>
      <c r="AU306" s="1007"/>
      <c r="AV306" s="1007"/>
      <c r="AW306" s="1008"/>
      <c r="AX306" s="1006"/>
      <c r="AY306" s="1007"/>
      <c r="AZ306" s="1007"/>
      <c r="BA306" s="1007"/>
      <c r="BB306" s="1007"/>
      <c r="BC306" s="1007"/>
      <c r="BD306" s="1007"/>
      <c r="BE306" s="1008"/>
      <c r="BF306" s="402"/>
      <c r="BG306" s="1036">
        <f>MAX(AD306:BE309)</f>
        <v>0</v>
      </c>
      <c r="BH306" s="994">
        <v>60</v>
      </c>
      <c r="BI306" s="994"/>
    </row>
    <row r="307" spans="1:68" ht="4.5" customHeight="1">
      <c r="A307" s="1032"/>
      <c r="B307" s="1033"/>
      <c r="C307" s="1000"/>
      <c r="D307" s="1001"/>
      <c r="E307" s="1001"/>
      <c r="F307" s="1001"/>
      <c r="G307" s="1001"/>
      <c r="H307" s="1001"/>
      <c r="I307" s="1001"/>
      <c r="J307" s="1001"/>
      <c r="K307" s="1001"/>
      <c r="L307" s="1001"/>
      <c r="M307" s="1001"/>
      <c r="N307" s="1001"/>
      <c r="O307" s="1001"/>
      <c r="P307" s="1001"/>
      <c r="Q307" s="1001"/>
      <c r="R307" s="1001"/>
      <c r="S307" s="1001"/>
      <c r="T307" s="1001"/>
      <c r="U307" s="1001"/>
      <c r="V307" s="1001"/>
      <c r="W307" s="1001"/>
      <c r="X307" s="1001"/>
      <c r="Y307" s="1001"/>
      <c r="Z307" s="1001"/>
      <c r="AA307" s="1001"/>
      <c r="AB307" s="1001"/>
      <c r="AC307" s="1002"/>
      <c r="AD307" s="1018"/>
      <c r="AE307" s="1019"/>
      <c r="AF307" s="1019"/>
      <c r="AG307" s="1019"/>
      <c r="AH307" s="1019"/>
      <c r="AI307" s="1020"/>
      <c r="AJ307" s="1009"/>
      <c r="AK307" s="1010"/>
      <c r="AL307" s="1010"/>
      <c r="AM307" s="1010"/>
      <c r="AN307" s="1010"/>
      <c r="AO307" s="1010"/>
      <c r="AP307" s="1011"/>
      <c r="AQ307" s="1009"/>
      <c r="AR307" s="1010"/>
      <c r="AS307" s="1010"/>
      <c r="AT307" s="1010"/>
      <c r="AU307" s="1010"/>
      <c r="AV307" s="1010"/>
      <c r="AW307" s="1011"/>
      <c r="AX307" s="1009"/>
      <c r="AY307" s="1010"/>
      <c r="AZ307" s="1010"/>
      <c r="BA307" s="1010"/>
      <c r="BB307" s="1010"/>
      <c r="BC307" s="1010"/>
      <c r="BD307" s="1010"/>
      <c r="BE307" s="1011"/>
      <c r="BF307" s="402"/>
      <c r="BG307" s="1036"/>
      <c r="BH307" s="995"/>
      <c r="BI307" s="995"/>
    </row>
    <row r="308" spans="1:68">
      <c r="A308" s="1032"/>
      <c r="B308" s="1033"/>
      <c r="C308" s="1000"/>
      <c r="D308" s="1001"/>
      <c r="E308" s="1001"/>
      <c r="F308" s="1001"/>
      <c r="G308" s="1001"/>
      <c r="H308" s="1001"/>
      <c r="I308" s="1001"/>
      <c r="J308" s="1001"/>
      <c r="K308" s="1001"/>
      <c r="L308" s="1001"/>
      <c r="M308" s="1001"/>
      <c r="N308" s="1001"/>
      <c r="O308" s="1001"/>
      <c r="P308" s="1001"/>
      <c r="Q308" s="1001"/>
      <c r="R308" s="1001"/>
      <c r="S308" s="1001"/>
      <c r="T308" s="1001"/>
      <c r="U308" s="1001"/>
      <c r="V308" s="1001"/>
      <c r="W308" s="1001"/>
      <c r="X308" s="1001"/>
      <c r="Y308" s="1001"/>
      <c r="Z308" s="1001"/>
      <c r="AA308" s="1001"/>
      <c r="AB308" s="1001"/>
      <c r="AC308" s="1002"/>
      <c r="AD308" s="1018"/>
      <c r="AE308" s="1019"/>
      <c r="AF308" s="1019"/>
      <c r="AG308" s="1019"/>
      <c r="AH308" s="1019"/>
      <c r="AI308" s="1020"/>
      <c r="AJ308" s="1009"/>
      <c r="AK308" s="1010"/>
      <c r="AL308" s="1010"/>
      <c r="AM308" s="1010"/>
      <c r="AN308" s="1010"/>
      <c r="AO308" s="1010"/>
      <c r="AP308" s="1011"/>
      <c r="AQ308" s="1009"/>
      <c r="AR308" s="1010"/>
      <c r="AS308" s="1010"/>
      <c r="AT308" s="1010"/>
      <c r="AU308" s="1010"/>
      <c r="AV308" s="1010"/>
      <c r="AW308" s="1011"/>
      <c r="AX308" s="1009"/>
      <c r="AY308" s="1010"/>
      <c r="AZ308" s="1010"/>
      <c r="BA308" s="1010"/>
      <c r="BB308" s="1010"/>
      <c r="BC308" s="1010"/>
      <c r="BD308" s="1010"/>
      <c r="BE308" s="1011"/>
      <c r="BF308" s="402"/>
      <c r="BG308" s="1036"/>
      <c r="BH308" s="995"/>
      <c r="BI308" s="995"/>
    </row>
    <row r="309" spans="1:68">
      <c r="A309" s="1034"/>
      <c r="B309" s="1035"/>
      <c r="C309" s="1003"/>
      <c r="D309" s="1004"/>
      <c r="E309" s="1004"/>
      <c r="F309" s="1004"/>
      <c r="G309" s="1004"/>
      <c r="H309" s="1004"/>
      <c r="I309" s="1004"/>
      <c r="J309" s="1004"/>
      <c r="K309" s="1004"/>
      <c r="L309" s="1004"/>
      <c r="M309" s="1004"/>
      <c r="N309" s="1004"/>
      <c r="O309" s="1004"/>
      <c r="P309" s="1004"/>
      <c r="Q309" s="1004"/>
      <c r="R309" s="1004"/>
      <c r="S309" s="1004"/>
      <c r="T309" s="1004"/>
      <c r="U309" s="1004"/>
      <c r="V309" s="1004"/>
      <c r="W309" s="1004"/>
      <c r="X309" s="1004"/>
      <c r="Y309" s="1004"/>
      <c r="Z309" s="1004"/>
      <c r="AA309" s="1004"/>
      <c r="AB309" s="1004"/>
      <c r="AC309" s="1005"/>
      <c r="AD309" s="1021"/>
      <c r="AE309" s="1022"/>
      <c r="AF309" s="1022"/>
      <c r="AG309" s="1022"/>
      <c r="AH309" s="1022"/>
      <c r="AI309" s="1023"/>
      <c r="AJ309" s="1012"/>
      <c r="AK309" s="1013"/>
      <c r="AL309" s="1013"/>
      <c r="AM309" s="1013"/>
      <c r="AN309" s="1013"/>
      <c r="AO309" s="1013"/>
      <c r="AP309" s="1014"/>
      <c r="AQ309" s="1012"/>
      <c r="AR309" s="1013"/>
      <c r="AS309" s="1013"/>
      <c r="AT309" s="1013"/>
      <c r="AU309" s="1013"/>
      <c r="AV309" s="1013"/>
      <c r="AW309" s="1014"/>
      <c r="AX309" s="1012"/>
      <c r="AY309" s="1013"/>
      <c r="AZ309" s="1013"/>
      <c r="BA309" s="1013"/>
      <c r="BB309" s="1013"/>
      <c r="BC309" s="1013"/>
      <c r="BD309" s="1013"/>
      <c r="BE309" s="1014"/>
      <c r="BF309" s="402"/>
      <c r="BG309" s="1036"/>
      <c r="BH309" s="996"/>
      <c r="BI309" s="996"/>
    </row>
    <row r="310" spans="1:68" ht="12.75" customHeight="1">
      <c r="A310" s="1030" t="s">
        <v>313</v>
      </c>
      <c r="B310" s="1033"/>
      <c r="C310" s="997" t="s">
        <v>551</v>
      </c>
      <c r="D310" s="998"/>
      <c r="E310" s="998"/>
      <c r="F310" s="998"/>
      <c r="G310" s="998"/>
      <c r="H310" s="998"/>
      <c r="I310" s="998"/>
      <c r="J310" s="998"/>
      <c r="K310" s="998"/>
      <c r="L310" s="998"/>
      <c r="M310" s="998"/>
      <c r="N310" s="998"/>
      <c r="O310" s="998"/>
      <c r="P310" s="998"/>
      <c r="Q310" s="998"/>
      <c r="R310" s="998"/>
      <c r="S310" s="998"/>
      <c r="T310" s="998"/>
      <c r="U310" s="998"/>
      <c r="V310" s="998"/>
      <c r="W310" s="998"/>
      <c r="X310" s="998"/>
      <c r="Y310" s="998"/>
      <c r="Z310" s="998"/>
      <c r="AA310" s="998"/>
      <c r="AB310" s="998"/>
      <c r="AC310" s="999"/>
      <c r="AD310" s="1015" t="str">
        <f>IF(AND(FIO&lt;&gt;"",AJ310="",AQ310="",AX310=""),0,"")</f>
        <v/>
      </c>
      <c r="AE310" s="1016"/>
      <c r="AF310" s="1016"/>
      <c r="AG310" s="1016"/>
      <c r="AH310" s="1016"/>
      <c r="AI310" s="1017"/>
      <c r="AJ310" s="1006"/>
      <c r="AK310" s="1007"/>
      <c r="AL310" s="1007"/>
      <c r="AM310" s="1007"/>
      <c r="AN310" s="1007"/>
      <c r="AO310" s="1007"/>
      <c r="AP310" s="1008"/>
      <c r="AQ310" s="1006"/>
      <c r="AR310" s="1007"/>
      <c r="AS310" s="1007"/>
      <c r="AT310" s="1007"/>
      <c r="AU310" s="1007"/>
      <c r="AV310" s="1007"/>
      <c r="AW310" s="1008"/>
      <c r="AX310" s="1006"/>
      <c r="AY310" s="1007"/>
      <c r="AZ310" s="1007"/>
      <c r="BA310" s="1007"/>
      <c r="BB310" s="1007"/>
      <c r="BC310" s="1007"/>
      <c r="BD310" s="1007"/>
      <c r="BE310" s="1008"/>
      <c r="BF310" s="402"/>
      <c r="BG310" s="1036">
        <f>MAX(AD310:BE314)</f>
        <v>0</v>
      </c>
      <c r="BH310" s="994">
        <v>60</v>
      </c>
      <c r="BI310" s="994"/>
    </row>
    <row r="311" spans="1:68" ht="12.75" customHeight="1">
      <c r="A311" s="1032"/>
      <c r="B311" s="1033"/>
      <c r="C311" s="1000"/>
      <c r="D311" s="1001"/>
      <c r="E311" s="1001"/>
      <c r="F311" s="1001"/>
      <c r="G311" s="1001"/>
      <c r="H311" s="1001"/>
      <c r="I311" s="1001"/>
      <c r="J311" s="1001"/>
      <c r="K311" s="1001"/>
      <c r="L311" s="1001"/>
      <c r="M311" s="1001"/>
      <c r="N311" s="1001"/>
      <c r="O311" s="1001"/>
      <c r="P311" s="1001"/>
      <c r="Q311" s="1001"/>
      <c r="R311" s="1001"/>
      <c r="S311" s="1001"/>
      <c r="T311" s="1001"/>
      <c r="U311" s="1001"/>
      <c r="V311" s="1001"/>
      <c r="W311" s="1001"/>
      <c r="X311" s="1001"/>
      <c r="Y311" s="1001"/>
      <c r="Z311" s="1001"/>
      <c r="AA311" s="1001"/>
      <c r="AB311" s="1001"/>
      <c r="AC311" s="1002"/>
      <c r="AD311" s="1018"/>
      <c r="AE311" s="1019"/>
      <c r="AF311" s="1019"/>
      <c r="AG311" s="1019"/>
      <c r="AH311" s="1019"/>
      <c r="AI311" s="1020"/>
      <c r="AJ311" s="1009"/>
      <c r="AK311" s="1010"/>
      <c r="AL311" s="1010"/>
      <c r="AM311" s="1010"/>
      <c r="AN311" s="1010"/>
      <c r="AO311" s="1010"/>
      <c r="AP311" s="1011"/>
      <c r="AQ311" s="1009"/>
      <c r="AR311" s="1010"/>
      <c r="AS311" s="1010"/>
      <c r="AT311" s="1010"/>
      <c r="AU311" s="1010"/>
      <c r="AV311" s="1010"/>
      <c r="AW311" s="1011"/>
      <c r="AX311" s="1009"/>
      <c r="AY311" s="1010"/>
      <c r="AZ311" s="1010"/>
      <c r="BA311" s="1010"/>
      <c r="BB311" s="1010"/>
      <c r="BC311" s="1010"/>
      <c r="BD311" s="1010"/>
      <c r="BE311" s="1011"/>
      <c r="BF311" s="402"/>
      <c r="BG311" s="1036"/>
      <c r="BH311" s="995"/>
      <c r="BI311" s="995"/>
    </row>
    <row r="312" spans="1:68">
      <c r="A312" s="1032"/>
      <c r="B312" s="1033"/>
      <c r="C312" s="1000"/>
      <c r="D312" s="1001"/>
      <c r="E312" s="1001"/>
      <c r="F312" s="1001"/>
      <c r="G312" s="1001"/>
      <c r="H312" s="1001"/>
      <c r="I312" s="1001"/>
      <c r="J312" s="1001"/>
      <c r="K312" s="1001"/>
      <c r="L312" s="1001"/>
      <c r="M312" s="1001"/>
      <c r="N312" s="1001"/>
      <c r="O312" s="1001"/>
      <c r="P312" s="1001"/>
      <c r="Q312" s="1001"/>
      <c r="R312" s="1001"/>
      <c r="S312" s="1001"/>
      <c r="T312" s="1001"/>
      <c r="U312" s="1001"/>
      <c r="V312" s="1001"/>
      <c r="W312" s="1001"/>
      <c r="X312" s="1001"/>
      <c r="Y312" s="1001"/>
      <c r="Z312" s="1001"/>
      <c r="AA312" s="1001"/>
      <c r="AB312" s="1001"/>
      <c r="AC312" s="1002"/>
      <c r="AD312" s="1018"/>
      <c r="AE312" s="1019"/>
      <c r="AF312" s="1019"/>
      <c r="AG312" s="1019"/>
      <c r="AH312" s="1019"/>
      <c r="AI312" s="1020"/>
      <c r="AJ312" s="1009"/>
      <c r="AK312" s="1010"/>
      <c r="AL312" s="1010"/>
      <c r="AM312" s="1010"/>
      <c r="AN312" s="1010"/>
      <c r="AO312" s="1010"/>
      <c r="AP312" s="1011"/>
      <c r="AQ312" s="1009"/>
      <c r="AR312" s="1010"/>
      <c r="AS312" s="1010"/>
      <c r="AT312" s="1010"/>
      <c r="AU312" s="1010"/>
      <c r="AV312" s="1010"/>
      <c r="AW312" s="1011"/>
      <c r="AX312" s="1009"/>
      <c r="AY312" s="1010"/>
      <c r="AZ312" s="1010"/>
      <c r="BA312" s="1010"/>
      <c r="BB312" s="1010"/>
      <c r="BC312" s="1010"/>
      <c r="BD312" s="1010"/>
      <c r="BE312" s="1011"/>
      <c r="BF312" s="402"/>
      <c r="BG312" s="1036"/>
      <c r="BH312" s="995"/>
      <c r="BI312" s="995"/>
    </row>
    <row r="313" spans="1:68" ht="0.75" customHeight="1">
      <c r="A313" s="1032"/>
      <c r="B313" s="1033"/>
      <c r="C313" s="1000"/>
      <c r="D313" s="1001"/>
      <c r="E313" s="1001"/>
      <c r="F313" s="1001"/>
      <c r="G313" s="1001"/>
      <c r="H313" s="1001"/>
      <c r="I313" s="1001"/>
      <c r="J313" s="1001"/>
      <c r="K313" s="1001"/>
      <c r="L313" s="1001"/>
      <c r="M313" s="1001"/>
      <c r="N313" s="1001"/>
      <c r="O313" s="1001"/>
      <c r="P313" s="1001"/>
      <c r="Q313" s="1001"/>
      <c r="R313" s="1001"/>
      <c r="S313" s="1001"/>
      <c r="T313" s="1001"/>
      <c r="U313" s="1001"/>
      <c r="V313" s="1001"/>
      <c r="W313" s="1001"/>
      <c r="X313" s="1001"/>
      <c r="Y313" s="1001"/>
      <c r="Z313" s="1001"/>
      <c r="AA313" s="1001"/>
      <c r="AB313" s="1001"/>
      <c r="AC313" s="1002"/>
      <c r="AD313" s="1018"/>
      <c r="AE313" s="1019"/>
      <c r="AF313" s="1019"/>
      <c r="AG313" s="1019"/>
      <c r="AH313" s="1019"/>
      <c r="AI313" s="1020"/>
      <c r="AJ313" s="1009"/>
      <c r="AK313" s="1010"/>
      <c r="AL313" s="1010"/>
      <c r="AM313" s="1010"/>
      <c r="AN313" s="1010"/>
      <c r="AO313" s="1010"/>
      <c r="AP313" s="1011"/>
      <c r="AQ313" s="1009"/>
      <c r="AR313" s="1010"/>
      <c r="AS313" s="1010"/>
      <c r="AT313" s="1010"/>
      <c r="AU313" s="1010"/>
      <c r="AV313" s="1010"/>
      <c r="AW313" s="1011"/>
      <c r="AX313" s="1009"/>
      <c r="AY313" s="1010"/>
      <c r="AZ313" s="1010"/>
      <c r="BA313" s="1010"/>
      <c r="BB313" s="1010"/>
      <c r="BC313" s="1010"/>
      <c r="BD313" s="1010"/>
      <c r="BE313" s="1011"/>
      <c r="BF313" s="402"/>
      <c r="BG313" s="1036"/>
      <c r="BH313" s="995"/>
      <c r="BI313" s="995"/>
    </row>
    <row r="314" spans="1:68" ht="1.5" customHeight="1">
      <c r="A314" s="1034"/>
      <c r="B314" s="1035"/>
      <c r="C314" s="1003"/>
      <c r="D314" s="1004"/>
      <c r="E314" s="1004"/>
      <c r="F314" s="1004"/>
      <c r="G314" s="1004"/>
      <c r="H314" s="1004"/>
      <c r="I314" s="1004"/>
      <c r="J314" s="1004"/>
      <c r="K314" s="1004"/>
      <c r="L314" s="1004"/>
      <c r="M314" s="1004"/>
      <c r="N314" s="1004"/>
      <c r="O314" s="1004"/>
      <c r="P314" s="1004"/>
      <c r="Q314" s="1004"/>
      <c r="R314" s="1004"/>
      <c r="S314" s="1004"/>
      <c r="T314" s="1004"/>
      <c r="U314" s="1004"/>
      <c r="V314" s="1004"/>
      <c r="W314" s="1004"/>
      <c r="X314" s="1004"/>
      <c r="Y314" s="1004"/>
      <c r="Z314" s="1004"/>
      <c r="AA314" s="1004"/>
      <c r="AB314" s="1004"/>
      <c r="AC314" s="1005"/>
      <c r="AD314" s="1021"/>
      <c r="AE314" s="1022"/>
      <c r="AF314" s="1022"/>
      <c r="AG314" s="1022"/>
      <c r="AH314" s="1022"/>
      <c r="AI314" s="1023"/>
      <c r="AJ314" s="1012"/>
      <c r="AK314" s="1013"/>
      <c r="AL314" s="1013"/>
      <c r="AM314" s="1013"/>
      <c r="AN314" s="1013"/>
      <c r="AO314" s="1013"/>
      <c r="AP314" s="1014"/>
      <c r="AQ314" s="1012"/>
      <c r="AR314" s="1013"/>
      <c r="AS314" s="1013"/>
      <c r="AT314" s="1013"/>
      <c r="AU314" s="1013"/>
      <c r="AV314" s="1013"/>
      <c r="AW314" s="1014"/>
      <c r="AX314" s="1012"/>
      <c r="AY314" s="1013"/>
      <c r="AZ314" s="1013"/>
      <c r="BA314" s="1013"/>
      <c r="BB314" s="1013"/>
      <c r="BC314" s="1013"/>
      <c r="BD314" s="1013"/>
      <c r="BE314" s="1014"/>
      <c r="BF314" s="402"/>
      <c r="BG314" s="1036"/>
      <c r="BH314" s="996"/>
      <c r="BI314" s="996"/>
    </row>
    <row r="315" spans="1:68" ht="112.5" customHeight="1">
      <c r="BF315" s="402"/>
      <c r="BH315" s="2"/>
      <c r="BI315" s="2"/>
    </row>
    <row r="316" spans="1:68" s="111" customFormat="1" ht="12.75" customHeight="1">
      <c r="A316" s="204" t="s">
        <v>325</v>
      </c>
      <c r="B316" s="225"/>
      <c r="C316" s="225"/>
      <c r="D316" s="225"/>
      <c r="E316" s="225"/>
      <c r="F316" s="225"/>
      <c r="G316" s="225"/>
      <c r="H316" s="225"/>
      <c r="I316" s="225"/>
      <c r="J316" s="225"/>
      <c r="K316" s="225"/>
      <c r="L316" s="225"/>
      <c r="M316" s="225"/>
      <c r="BE316" s="526"/>
      <c r="BF316" s="402"/>
      <c r="BG316" s="266"/>
      <c r="BH316" s="260"/>
      <c r="BI316" s="260"/>
      <c r="BJ316" s="267"/>
      <c r="BK316" s="260"/>
      <c r="BL316" s="260"/>
      <c r="BM316" s="260"/>
      <c r="BN316" s="260"/>
      <c r="BO316" s="260"/>
      <c r="BP316" s="260"/>
    </row>
    <row r="317" spans="1:68" ht="1.5" customHeight="1">
      <c r="A317" s="201"/>
      <c r="B317" s="202"/>
      <c r="C317" s="202"/>
      <c r="D317" s="202"/>
      <c r="E317" s="202"/>
      <c r="F317" s="202"/>
      <c r="G317" s="202"/>
      <c r="H317" s="202"/>
      <c r="I317" s="202"/>
      <c r="BF317" s="402"/>
      <c r="BH317" s="2"/>
      <c r="BI317" s="2"/>
    </row>
    <row r="318" spans="1:68" s="62" customFormat="1" ht="18.75" customHeight="1">
      <c r="A318" s="991" t="s">
        <v>40</v>
      </c>
      <c r="B318" s="991"/>
      <c r="C318" s="991"/>
      <c r="D318" s="992" t="s">
        <v>72</v>
      </c>
      <c r="E318" s="993"/>
      <c r="F318" s="993"/>
      <c r="G318" s="993"/>
      <c r="H318" s="993"/>
      <c r="I318" s="993"/>
      <c r="J318" s="993"/>
      <c r="K318" s="993"/>
      <c r="L318" s="993"/>
      <c r="M318" s="993"/>
      <c r="N318" s="993"/>
      <c r="O318" s="993"/>
      <c r="P318" s="993"/>
      <c r="Q318" s="993"/>
      <c r="R318" s="993"/>
      <c r="S318" s="993"/>
      <c r="T318" s="993"/>
      <c r="U318" s="993"/>
      <c r="V318" s="993"/>
      <c r="W318" s="993"/>
      <c r="X318" s="993"/>
      <c r="Y318" s="993"/>
      <c r="Z318" s="993"/>
      <c r="AA318" s="993"/>
      <c r="AB318" s="993"/>
      <c r="AC318" s="993"/>
      <c r="AD318" s="993"/>
      <c r="AE318" s="993"/>
      <c r="AF318" s="993"/>
      <c r="AG318" s="993"/>
      <c r="AH318" s="993"/>
      <c r="AI318" s="993"/>
      <c r="AJ318" s="993"/>
      <c r="AK318" s="993"/>
      <c r="AL318" s="993"/>
      <c r="AM318" s="993"/>
      <c r="AN318" s="993"/>
      <c r="AO318" s="993"/>
      <c r="AP318" s="993"/>
      <c r="AQ318" s="993"/>
      <c r="AR318" s="993"/>
      <c r="AS318" s="993"/>
      <c r="AT318" s="993"/>
      <c r="AU318" s="993"/>
      <c r="AV318" s="993"/>
      <c r="AW318" s="993"/>
      <c r="AX318" s="993"/>
      <c r="AY318" s="993"/>
      <c r="AZ318" s="993"/>
      <c r="BA318" s="993"/>
      <c r="BB318" s="993"/>
      <c r="BC318" s="993"/>
      <c r="BD318" s="993"/>
      <c r="BE318" s="993"/>
      <c r="BF318" s="402"/>
      <c r="BG318" s="268"/>
      <c r="BJ318" s="269"/>
    </row>
    <row r="319" spans="1:68" ht="12.75" customHeight="1">
      <c r="A319" s="288" t="s">
        <v>603</v>
      </c>
      <c r="C319" s="202"/>
      <c r="D319" s="202"/>
      <c r="E319" s="202"/>
      <c r="F319" s="202"/>
      <c r="G319" s="202"/>
      <c r="H319" s="202"/>
      <c r="I319" s="202"/>
      <c r="BF319" s="402"/>
    </row>
    <row r="320" spans="1:68" ht="2.25" customHeight="1">
      <c r="A320" s="201"/>
      <c r="B320" s="202"/>
      <c r="C320" s="202"/>
      <c r="D320" s="202"/>
      <c r="E320" s="202"/>
      <c r="F320" s="202"/>
      <c r="G320" s="202"/>
      <c r="H320" s="202"/>
      <c r="I320" s="202"/>
      <c r="AH320" s="92"/>
      <c r="BF320" s="402"/>
      <c r="BH320" s="2"/>
      <c r="BI320" s="2"/>
    </row>
    <row r="321" spans="1:63" ht="12.75" customHeight="1">
      <c r="A321" s="1024" t="s">
        <v>183</v>
      </c>
      <c r="B321" s="1025"/>
      <c r="C321" s="1037" t="s">
        <v>43</v>
      </c>
      <c r="D321" s="1038"/>
      <c r="E321" s="1038"/>
      <c r="F321" s="1038"/>
      <c r="G321" s="1038"/>
      <c r="H321" s="1038"/>
      <c r="I321" s="1038"/>
      <c r="J321" s="1038"/>
      <c r="K321" s="1038"/>
      <c r="L321" s="1038"/>
      <c r="M321" s="1038"/>
      <c r="N321" s="1038"/>
      <c r="O321" s="1038"/>
      <c r="P321" s="1038"/>
      <c r="Q321" s="1038"/>
      <c r="R321" s="1038"/>
      <c r="S321" s="1038"/>
      <c r="T321" s="1038"/>
      <c r="U321" s="1038"/>
      <c r="V321" s="1038"/>
      <c r="W321" s="1038"/>
      <c r="X321" s="1038"/>
      <c r="Y321" s="1038"/>
      <c r="Z321" s="1038"/>
      <c r="AA321" s="1038"/>
      <c r="AB321" s="1038"/>
      <c r="AC321" s="1039"/>
      <c r="AD321" s="736" t="s">
        <v>309</v>
      </c>
      <c r="AE321" s="737"/>
      <c r="AF321" s="737"/>
      <c r="AG321" s="737"/>
      <c r="AH321" s="737"/>
      <c r="AI321" s="737"/>
      <c r="AJ321" s="737"/>
      <c r="AK321" s="737"/>
      <c r="AL321" s="737"/>
      <c r="AM321" s="737"/>
      <c r="AN321" s="737"/>
      <c r="AO321" s="737"/>
      <c r="AP321" s="737"/>
      <c r="AQ321" s="737"/>
      <c r="AR321" s="737"/>
      <c r="AS321" s="737"/>
      <c r="AT321" s="737"/>
      <c r="AU321" s="737"/>
      <c r="AV321" s="737"/>
      <c r="AW321" s="737"/>
      <c r="AX321" s="737"/>
      <c r="AY321" s="737"/>
      <c r="AZ321" s="737"/>
      <c r="BA321" s="737"/>
      <c r="BB321" s="737"/>
      <c r="BC321" s="737"/>
      <c r="BD321" s="737"/>
      <c r="BE321" s="738"/>
      <c r="BF321" s="402"/>
      <c r="BK321" s="27"/>
    </row>
    <row r="322" spans="1:63" ht="12.75" customHeight="1">
      <c r="A322" s="1026"/>
      <c r="B322" s="1027"/>
      <c r="C322" s="1040"/>
      <c r="D322" s="1041"/>
      <c r="E322" s="1041"/>
      <c r="F322" s="1041"/>
      <c r="G322" s="1041"/>
      <c r="H322" s="1041"/>
      <c r="I322" s="1041"/>
      <c r="J322" s="1041"/>
      <c r="K322" s="1041"/>
      <c r="L322" s="1041"/>
      <c r="M322" s="1041"/>
      <c r="N322" s="1041"/>
      <c r="O322" s="1041"/>
      <c r="P322" s="1041"/>
      <c r="Q322" s="1041"/>
      <c r="R322" s="1041"/>
      <c r="S322" s="1041"/>
      <c r="T322" s="1041"/>
      <c r="U322" s="1041"/>
      <c r="V322" s="1041"/>
      <c r="W322" s="1041"/>
      <c r="X322" s="1041"/>
      <c r="Y322" s="1041"/>
      <c r="Z322" s="1041"/>
      <c r="AA322" s="1041"/>
      <c r="AB322" s="1041"/>
      <c r="AC322" s="1042"/>
      <c r="AD322" s="739" t="s">
        <v>47</v>
      </c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1"/>
      <c r="BF322" s="402"/>
    </row>
    <row r="323" spans="1:63" ht="12.75" customHeight="1">
      <c r="A323" s="1026"/>
      <c r="B323" s="1027"/>
      <c r="C323" s="1040"/>
      <c r="D323" s="1041"/>
      <c r="E323" s="1041"/>
      <c r="F323" s="1041"/>
      <c r="G323" s="1041"/>
      <c r="H323" s="1041"/>
      <c r="I323" s="1041"/>
      <c r="J323" s="1041"/>
      <c r="K323" s="1041"/>
      <c r="L323" s="1041"/>
      <c r="M323" s="1041"/>
      <c r="N323" s="1041"/>
      <c r="O323" s="1041"/>
      <c r="P323" s="1041"/>
      <c r="Q323" s="1041"/>
      <c r="R323" s="1041"/>
      <c r="S323" s="1041"/>
      <c r="T323" s="1041"/>
      <c r="U323" s="1041"/>
      <c r="V323" s="1041"/>
      <c r="W323" s="1041"/>
      <c r="X323" s="1041"/>
      <c r="Y323" s="1041"/>
      <c r="Z323" s="1041"/>
      <c r="AA323" s="1041"/>
      <c r="AB323" s="1041"/>
      <c r="AC323" s="1042"/>
      <c r="AD323" s="742">
        <v>0</v>
      </c>
      <c r="AE323" s="743"/>
      <c r="AF323" s="743"/>
      <c r="AG323" s="743"/>
      <c r="AH323" s="743"/>
      <c r="AI323" s="744"/>
      <c r="AJ323" s="988" t="s">
        <v>48</v>
      </c>
      <c r="AK323" s="989"/>
      <c r="AL323" s="989"/>
      <c r="AM323" s="989"/>
      <c r="AN323" s="989"/>
      <c r="AO323" s="989"/>
      <c r="AP323" s="990"/>
      <c r="AQ323" s="988" t="s">
        <v>49</v>
      </c>
      <c r="AR323" s="989"/>
      <c r="AS323" s="989"/>
      <c r="AT323" s="989"/>
      <c r="AU323" s="989"/>
      <c r="AV323" s="989"/>
      <c r="AW323" s="990"/>
      <c r="AX323" s="886" t="s">
        <v>50</v>
      </c>
      <c r="AY323" s="887"/>
      <c r="AZ323" s="887"/>
      <c r="BA323" s="887"/>
      <c r="BB323" s="887"/>
      <c r="BC323" s="887"/>
      <c r="BD323" s="887"/>
      <c r="BE323" s="888"/>
      <c r="BF323" s="402"/>
    </row>
    <row r="324" spans="1:63" ht="12.75" customHeight="1">
      <c r="A324" s="1026"/>
      <c r="B324" s="1027"/>
      <c r="C324" s="1040"/>
      <c r="D324" s="1041"/>
      <c r="E324" s="1041"/>
      <c r="F324" s="1041"/>
      <c r="G324" s="1041"/>
      <c r="H324" s="1041"/>
      <c r="I324" s="1041"/>
      <c r="J324" s="1041"/>
      <c r="K324" s="1041"/>
      <c r="L324" s="1041"/>
      <c r="M324" s="1041"/>
      <c r="N324" s="1041"/>
      <c r="O324" s="1041"/>
      <c r="P324" s="1041"/>
      <c r="Q324" s="1041"/>
      <c r="R324" s="1041"/>
      <c r="S324" s="1041"/>
      <c r="T324" s="1041"/>
      <c r="U324" s="1041"/>
      <c r="V324" s="1041"/>
      <c r="W324" s="1041"/>
      <c r="X324" s="1041"/>
      <c r="Y324" s="1041"/>
      <c r="Z324" s="1041"/>
      <c r="AA324" s="1041"/>
      <c r="AB324" s="1041"/>
      <c r="AC324" s="1042"/>
      <c r="AD324" s="818" t="s">
        <v>44</v>
      </c>
      <c r="AE324" s="819"/>
      <c r="AF324" s="819"/>
      <c r="AG324" s="819"/>
      <c r="AH324" s="819"/>
      <c r="AI324" s="820"/>
      <c r="AJ324" s="758" t="s">
        <v>569</v>
      </c>
      <c r="AK324" s="759"/>
      <c r="AL324" s="759"/>
      <c r="AM324" s="759"/>
      <c r="AN324" s="759"/>
      <c r="AO324" s="759"/>
      <c r="AP324" s="760"/>
      <c r="AQ324" s="758" t="s">
        <v>45</v>
      </c>
      <c r="AR324" s="759"/>
      <c r="AS324" s="759"/>
      <c r="AT324" s="759"/>
      <c r="AU324" s="759"/>
      <c r="AV324" s="759"/>
      <c r="AW324" s="759"/>
      <c r="AX324" s="818" t="s">
        <v>46</v>
      </c>
      <c r="AY324" s="819"/>
      <c r="AZ324" s="819"/>
      <c r="BA324" s="819"/>
      <c r="BB324" s="819"/>
      <c r="BC324" s="819"/>
      <c r="BD324" s="819"/>
      <c r="BE324" s="820"/>
      <c r="BF324" s="402"/>
      <c r="BG324" s="2"/>
      <c r="BH324" s="2"/>
      <c r="BI324" s="2"/>
      <c r="BJ324" s="2"/>
    </row>
    <row r="325" spans="1:63" ht="12.75" customHeight="1">
      <c r="A325" s="1026"/>
      <c r="B325" s="1027"/>
      <c r="C325" s="1043" t="s">
        <v>589</v>
      </c>
      <c r="D325" s="1044"/>
      <c r="E325" s="1044"/>
      <c r="F325" s="1044"/>
      <c r="G325" s="1044"/>
      <c r="H325" s="1044"/>
      <c r="I325" s="1044"/>
      <c r="J325" s="1044"/>
      <c r="K325" s="1044"/>
      <c r="L325" s="1044"/>
      <c r="M325" s="1044"/>
      <c r="N325" s="1044"/>
      <c r="O325" s="1044"/>
      <c r="P325" s="1044"/>
      <c r="Q325" s="1044"/>
      <c r="R325" s="1044"/>
      <c r="S325" s="1044"/>
      <c r="T325" s="1044"/>
      <c r="U325" s="1044"/>
      <c r="V325" s="1044"/>
      <c r="W325" s="1044"/>
      <c r="X325" s="1044"/>
      <c r="Y325" s="1044"/>
      <c r="Z325" s="1044"/>
      <c r="AA325" s="1044"/>
      <c r="AB325" s="1044"/>
      <c r="AC325" s="1045"/>
      <c r="AD325" s="758"/>
      <c r="AE325" s="759"/>
      <c r="AF325" s="759"/>
      <c r="AG325" s="759"/>
      <c r="AH325" s="759"/>
      <c r="AI325" s="760"/>
      <c r="AJ325" s="758"/>
      <c r="AK325" s="759"/>
      <c r="AL325" s="759"/>
      <c r="AM325" s="759"/>
      <c r="AN325" s="759"/>
      <c r="AO325" s="759"/>
      <c r="AP325" s="760"/>
      <c r="AQ325" s="758"/>
      <c r="AR325" s="759"/>
      <c r="AS325" s="759"/>
      <c r="AT325" s="759"/>
      <c r="AU325" s="759"/>
      <c r="AV325" s="759"/>
      <c r="AW325" s="759"/>
      <c r="AX325" s="758"/>
      <c r="AY325" s="759"/>
      <c r="AZ325" s="759"/>
      <c r="BA325" s="759"/>
      <c r="BB325" s="759"/>
      <c r="BC325" s="759"/>
      <c r="BD325" s="759"/>
      <c r="BE325" s="760"/>
      <c r="BF325" s="402"/>
      <c r="BG325" s="2"/>
      <c r="BH325" s="2"/>
      <c r="BI325" s="2"/>
      <c r="BJ325" s="2"/>
    </row>
    <row r="326" spans="1:63" ht="12.75" customHeight="1">
      <c r="A326" s="1028"/>
      <c r="B326" s="1029"/>
      <c r="C326" s="1043"/>
      <c r="D326" s="1044"/>
      <c r="E326" s="1044"/>
      <c r="F326" s="1044"/>
      <c r="G326" s="1044"/>
      <c r="H326" s="1044"/>
      <c r="I326" s="1044"/>
      <c r="J326" s="1044"/>
      <c r="K326" s="1044"/>
      <c r="L326" s="1044"/>
      <c r="M326" s="1044"/>
      <c r="N326" s="1044"/>
      <c r="O326" s="1044"/>
      <c r="P326" s="1044"/>
      <c r="Q326" s="1044"/>
      <c r="R326" s="1044"/>
      <c r="S326" s="1044"/>
      <c r="T326" s="1044"/>
      <c r="U326" s="1044"/>
      <c r="V326" s="1044"/>
      <c r="W326" s="1044"/>
      <c r="X326" s="1044"/>
      <c r="Y326" s="1044"/>
      <c r="Z326" s="1044"/>
      <c r="AA326" s="1044"/>
      <c r="AB326" s="1044"/>
      <c r="AC326" s="1045"/>
      <c r="AD326" s="758"/>
      <c r="AE326" s="759"/>
      <c r="AF326" s="759"/>
      <c r="AG326" s="759"/>
      <c r="AH326" s="759"/>
      <c r="AI326" s="760"/>
      <c r="AJ326" s="758"/>
      <c r="AK326" s="759"/>
      <c r="AL326" s="759"/>
      <c r="AM326" s="759"/>
      <c r="AN326" s="759"/>
      <c r="AO326" s="759"/>
      <c r="AP326" s="760"/>
      <c r="AQ326" s="758"/>
      <c r="AR326" s="759"/>
      <c r="AS326" s="759"/>
      <c r="AT326" s="759"/>
      <c r="AU326" s="759"/>
      <c r="AV326" s="759"/>
      <c r="AW326" s="759"/>
      <c r="AX326" s="761"/>
      <c r="AY326" s="762"/>
      <c r="AZ326" s="762"/>
      <c r="BA326" s="762"/>
      <c r="BB326" s="762"/>
      <c r="BC326" s="762"/>
      <c r="BD326" s="762"/>
      <c r="BE326" s="763"/>
      <c r="BF326" s="402"/>
      <c r="BG326" s="2"/>
      <c r="BH326" s="2"/>
      <c r="BI326" s="2"/>
      <c r="BJ326" s="2"/>
    </row>
    <row r="327" spans="1:63" ht="10.5" customHeight="1">
      <c r="A327" s="1032" t="s">
        <v>310</v>
      </c>
      <c r="B327" s="1033"/>
      <c r="C327" s="1046"/>
      <c r="D327" s="1047"/>
      <c r="E327" s="1047"/>
      <c r="F327" s="1047"/>
      <c r="G327" s="1047"/>
      <c r="H327" s="1047"/>
      <c r="I327" s="1047"/>
      <c r="J327" s="1047"/>
      <c r="K327" s="1047"/>
      <c r="L327" s="1047"/>
      <c r="M327" s="1047"/>
      <c r="N327" s="1047"/>
      <c r="O327" s="1047"/>
      <c r="P327" s="1047"/>
      <c r="Q327" s="1047"/>
      <c r="R327" s="1047"/>
      <c r="S327" s="1047"/>
      <c r="T327" s="1047"/>
      <c r="U327" s="1047"/>
      <c r="V327" s="1047"/>
      <c r="W327" s="1047"/>
      <c r="X327" s="1047"/>
      <c r="Y327" s="1047"/>
      <c r="Z327" s="1047"/>
      <c r="AA327" s="1047"/>
      <c r="AB327" s="1047"/>
      <c r="AC327" s="1048"/>
      <c r="AD327" s="770" t="str">
        <f>IF(AND(FIO&lt;&gt;"",AJ327="",AQ327="",AX327=""),0,IF($X$50="первая","Не  запол- нять !",""))</f>
        <v/>
      </c>
      <c r="AE327" s="771"/>
      <c r="AF327" s="771"/>
      <c r="AG327" s="771"/>
      <c r="AH327" s="771"/>
      <c r="AI327" s="772"/>
      <c r="AJ327" s="1006"/>
      <c r="AK327" s="1007"/>
      <c r="AL327" s="1007"/>
      <c r="AM327" s="1007"/>
      <c r="AN327" s="1007"/>
      <c r="AO327" s="1007"/>
      <c r="AP327" s="1008"/>
      <c r="AQ327" s="1006"/>
      <c r="AR327" s="1007"/>
      <c r="AS327" s="1007"/>
      <c r="AT327" s="1007"/>
      <c r="AU327" s="1007"/>
      <c r="AV327" s="1007"/>
      <c r="AW327" s="1008"/>
      <c r="AX327" s="1006"/>
      <c r="AY327" s="1007"/>
      <c r="AZ327" s="1007"/>
      <c r="BA327" s="1007"/>
      <c r="BB327" s="1007"/>
      <c r="BC327" s="1007"/>
      <c r="BD327" s="1007"/>
      <c r="BE327" s="1008"/>
      <c r="BF327" s="402"/>
      <c r="BG327" s="1036">
        <f>IF($X$50="первая",0,MAX(AD327:BE331))</f>
        <v>0</v>
      </c>
      <c r="BH327" s="994">
        <v>100</v>
      </c>
      <c r="BI327" s="994"/>
      <c r="BJ327" s="2"/>
    </row>
    <row r="328" spans="1:63" ht="10.5" customHeight="1">
      <c r="A328" s="1032"/>
      <c r="B328" s="1033"/>
      <c r="C328" s="1049"/>
      <c r="D328" s="1050"/>
      <c r="E328" s="1050"/>
      <c r="F328" s="1050"/>
      <c r="G328" s="1050"/>
      <c r="H328" s="1050"/>
      <c r="I328" s="1050"/>
      <c r="J328" s="1050"/>
      <c r="K328" s="1050"/>
      <c r="L328" s="1050"/>
      <c r="M328" s="1050"/>
      <c r="N328" s="1050"/>
      <c r="O328" s="1050"/>
      <c r="P328" s="1050"/>
      <c r="Q328" s="1050"/>
      <c r="R328" s="1050"/>
      <c r="S328" s="1050"/>
      <c r="T328" s="1050"/>
      <c r="U328" s="1050"/>
      <c r="V328" s="1050"/>
      <c r="W328" s="1050"/>
      <c r="X328" s="1050"/>
      <c r="Y328" s="1050"/>
      <c r="Z328" s="1050"/>
      <c r="AA328" s="1050"/>
      <c r="AB328" s="1050"/>
      <c r="AC328" s="1051"/>
      <c r="AD328" s="1055"/>
      <c r="AE328" s="788"/>
      <c r="AF328" s="788"/>
      <c r="AG328" s="788"/>
      <c r="AH328" s="788"/>
      <c r="AI328" s="1056"/>
      <c r="AJ328" s="1009"/>
      <c r="AK328" s="1010"/>
      <c r="AL328" s="1010"/>
      <c r="AM328" s="1010"/>
      <c r="AN328" s="1010"/>
      <c r="AO328" s="1010"/>
      <c r="AP328" s="1011"/>
      <c r="AQ328" s="1009"/>
      <c r="AR328" s="1010"/>
      <c r="AS328" s="1010"/>
      <c r="AT328" s="1010"/>
      <c r="AU328" s="1010"/>
      <c r="AV328" s="1010"/>
      <c r="AW328" s="1011"/>
      <c r="AX328" s="1009"/>
      <c r="AY328" s="1010"/>
      <c r="AZ328" s="1010"/>
      <c r="BA328" s="1010"/>
      <c r="BB328" s="1010"/>
      <c r="BC328" s="1010"/>
      <c r="BD328" s="1010"/>
      <c r="BE328" s="1011"/>
      <c r="BF328" s="402"/>
      <c r="BG328" s="1036"/>
      <c r="BH328" s="995"/>
      <c r="BI328" s="995"/>
    </row>
    <row r="329" spans="1:63" ht="10.5" customHeight="1">
      <c r="A329" s="1032"/>
      <c r="B329" s="1033"/>
      <c r="C329" s="1049"/>
      <c r="D329" s="1050"/>
      <c r="E329" s="1050"/>
      <c r="F329" s="1050"/>
      <c r="G329" s="1050"/>
      <c r="H329" s="1050"/>
      <c r="I329" s="1050"/>
      <c r="J329" s="1050"/>
      <c r="K329" s="1050"/>
      <c r="L329" s="1050"/>
      <c r="M329" s="1050"/>
      <c r="N329" s="1050"/>
      <c r="O329" s="1050"/>
      <c r="P329" s="1050"/>
      <c r="Q329" s="1050"/>
      <c r="R329" s="1050"/>
      <c r="S329" s="1050"/>
      <c r="T329" s="1050"/>
      <c r="U329" s="1050"/>
      <c r="V329" s="1050"/>
      <c r="W329" s="1050"/>
      <c r="X329" s="1050"/>
      <c r="Y329" s="1050"/>
      <c r="Z329" s="1050"/>
      <c r="AA329" s="1050"/>
      <c r="AB329" s="1050"/>
      <c r="AC329" s="1051"/>
      <c r="AD329" s="1055"/>
      <c r="AE329" s="788"/>
      <c r="AF329" s="788"/>
      <c r="AG329" s="788"/>
      <c r="AH329" s="788"/>
      <c r="AI329" s="1056"/>
      <c r="AJ329" s="1009"/>
      <c r="AK329" s="1010"/>
      <c r="AL329" s="1010"/>
      <c r="AM329" s="1010"/>
      <c r="AN329" s="1010"/>
      <c r="AO329" s="1010"/>
      <c r="AP329" s="1011"/>
      <c r="AQ329" s="1009"/>
      <c r="AR329" s="1010"/>
      <c r="AS329" s="1010"/>
      <c r="AT329" s="1010"/>
      <c r="AU329" s="1010"/>
      <c r="AV329" s="1010"/>
      <c r="AW329" s="1011"/>
      <c r="AX329" s="1009"/>
      <c r="AY329" s="1010"/>
      <c r="AZ329" s="1010"/>
      <c r="BA329" s="1010"/>
      <c r="BB329" s="1010"/>
      <c r="BC329" s="1010"/>
      <c r="BD329" s="1010"/>
      <c r="BE329" s="1011"/>
      <c r="BF329" s="402"/>
      <c r="BG329" s="1036"/>
      <c r="BH329" s="995"/>
      <c r="BI329" s="995"/>
    </row>
    <row r="330" spans="1:63" ht="10.5" customHeight="1">
      <c r="A330" s="1032"/>
      <c r="B330" s="1033"/>
      <c r="C330" s="1049"/>
      <c r="D330" s="1050"/>
      <c r="E330" s="1050"/>
      <c r="F330" s="1050"/>
      <c r="G330" s="1050"/>
      <c r="H330" s="1050"/>
      <c r="I330" s="1050"/>
      <c r="J330" s="1050"/>
      <c r="K330" s="1050"/>
      <c r="L330" s="1050"/>
      <c r="M330" s="1050"/>
      <c r="N330" s="1050"/>
      <c r="O330" s="1050"/>
      <c r="P330" s="1050"/>
      <c r="Q330" s="1050"/>
      <c r="R330" s="1050"/>
      <c r="S330" s="1050"/>
      <c r="T330" s="1050"/>
      <c r="U330" s="1050"/>
      <c r="V330" s="1050"/>
      <c r="W330" s="1050"/>
      <c r="X330" s="1050"/>
      <c r="Y330" s="1050"/>
      <c r="Z330" s="1050"/>
      <c r="AA330" s="1050"/>
      <c r="AB330" s="1050"/>
      <c r="AC330" s="1051"/>
      <c r="AD330" s="1055"/>
      <c r="AE330" s="788"/>
      <c r="AF330" s="788"/>
      <c r="AG330" s="788"/>
      <c r="AH330" s="788"/>
      <c r="AI330" s="1056"/>
      <c r="AJ330" s="1009"/>
      <c r="AK330" s="1010"/>
      <c r="AL330" s="1010"/>
      <c r="AM330" s="1010"/>
      <c r="AN330" s="1010"/>
      <c r="AO330" s="1010"/>
      <c r="AP330" s="1011"/>
      <c r="AQ330" s="1009"/>
      <c r="AR330" s="1010"/>
      <c r="AS330" s="1010"/>
      <c r="AT330" s="1010"/>
      <c r="AU330" s="1010"/>
      <c r="AV330" s="1010"/>
      <c r="AW330" s="1011"/>
      <c r="AX330" s="1009"/>
      <c r="AY330" s="1010"/>
      <c r="AZ330" s="1010"/>
      <c r="BA330" s="1010"/>
      <c r="BB330" s="1010"/>
      <c r="BC330" s="1010"/>
      <c r="BD330" s="1010"/>
      <c r="BE330" s="1011"/>
      <c r="BF330" s="402"/>
      <c r="BG330" s="1036"/>
      <c r="BH330" s="995"/>
      <c r="BI330" s="995"/>
    </row>
    <row r="331" spans="1:63" ht="10.5" customHeight="1">
      <c r="A331" s="1034"/>
      <c r="B331" s="1035"/>
      <c r="C331" s="1052"/>
      <c r="D331" s="1053"/>
      <c r="E331" s="1053"/>
      <c r="F331" s="1053"/>
      <c r="G331" s="1053"/>
      <c r="H331" s="1053"/>
      <c r="I331" s="1053"/>
      <c r="J331" s="1053"/>
      <c r="K331" s="1053"/>
      <c r="L331" s="1053"/>
      <c r="M331" s="1053"/>
      <c r="N331" s="1053"/>
      <c r="O331" s="1053"/>
      <c r="P331" s="1053"/>
      <c r="Q331" s="1053"/>
      <c r="R331" s="1053"/>
      <c r="S331" s="1053"/>
      <c r="T331" s="1053"/>
      <c r="U331" s="1053"/>
      <c r="V331" s="1053"/>
      <c r="W331" s="1053"/>
      <c r="X331" s="1053"/>
      <c r="Y331" s="1053"/>
      <c r="Z331" s="1053"/>
      <c r="AA331" s="1053"/>
      <c r="AB331" s="1053"/>
      <c r="AC331" s="1054"/>
      <c r="AD331" s="773"/>
      <c r="AE331" s="774"/>
      <c r="AF331" s="774"/>
      <c r="AG331" s="774"/>
      <c r="AH331" s="774"/>
      <c r="AI331" s="775"/>
      <c r="AJ331" s="1012"/>
      <c r="AK331" s="1013"/>
      <c r="AL331" s="1013"/>
      <c r="AM331" s="1013"/>
      <c r="AN331" s="1013"/>
      <c r="AO331" s="1013"/>
      <c r="AP331" s="1014"/>
      <c r="AQ331" s="1012"/>
      <c r="AR331" s="1013"/>
      <c r="AS331" s="1013"/>
      <c r="AT331" s="1013"/>
      <c r="AU331" s="1013"/>
      <c r="AV331" s="1013"/>
      <c r="AW331" s="1014"/>
      <c r="AX331" s="1012"/>
      <c r="AY331" s="1013"/>
      <c r="AZ331" s="1013"/>
      <c r="BA331" s="1013"/>
      <c r="BB331" s="1013"/>
      <c r="BC331" s="1013"/>
      <c r="BD331" s="1013"/>
      <c r="BE331" s="1014"/>
      <c r="BF331" s="402"/>
      <c r="BG331" s="1036"/>
      <c r="BH331" s="996"/>
      <c r="BI331" s="996"/>
    </row>
    <row r="332" spans="1:63" ht="10.5" customHeight="1">
      <c r="A332" s="1030" t="s">
        <v>311</v>
      </c>
      <c r="B332" s="1033"/>
      <c r="C332" s="1046"/>
      <c r="D332" s="1047"/>
      <c r="E332" s="1047"/>
      <c r="F332" s="1047"/>
      <c r="G332" s="1047"/>
      <c r="H332" s="1047"/>
      <c r="I332" s="1047"/>
      <c r="J332" s="1047"/>
      <c r="K332" s="1047"/>
      <c r="L332" s="1047"/>
      <c r="M332" s="1047"/>
      <c r="N332" s="1047"/>
      <c r="O332" s="1047"/>
      <c r="P332" s="1047"/>
      <c r="Q332" s="1047"/>
      <c r="R332" s="1047"/>
      <c r="S332" s="1047"/>
      <c r="T332" s="1047"/>
      <c r="U332" s="1047"/>
      <c r="V332" s="1047"/>
      <c r="W332" s="1047"/>
      <c r="X332" s="1047"/>
      <c r="Y332" s="1047"/>
      <c r="Z332" s="1047"/>
      <c r="AA332" s="1047"/>
      <c r="AB332" s="1047"/>
      <c r="AC332" s="1048"/>
      <c r="AD332" s="770" t="str">
        <f>IF(AND(FIO&lt;&gt;"",AJ332="",AQ332="",AX332=""),0,IF($X$50="первая","Не  запол- нять !",""))</f>
        <v/>
      </c>
      <c r="AE332" s="771"/>
      <c r="AF332" s="771"/>
      <c r="AG332" s="771"/>
      <c r="AH332" s="771"/>
      <c r="AI332" s="772"/>
      <c r="AJ332" s="1006"/>
      <c r="AK332" s="1007"/>
      <c r="AL332" s="1007"/>
      <c r="AM332" s="1007"/>
      <c r="AN332" s="1007"/>
      <c r="AO332" s="1007"/>
      <c r="AP332" s="1008"/>
      <c r="AQ332" s="1006"/>
      <c r="AR332" s="1007"/>
      <c r="AS332" s="1007"/>
      <c r="AT332" s="1007"/>
      <c r="AU332" s="1007"/>
      <c r="AV332" s="1007"/>
      <c r="AW332" s="1008"/>
      <c r="AX332" s="1006"/>
      <c r="AY332" s="1007"/>
      <c r="AZ332" s="1007"/>
      <c r="BA332" s="1007"/>
      <c r="BB332" s="1007"/>
      <c r="BC332" s="1007"/>
      <c r="BD332" s="1007"/>
      <c r="BE332" s="1008"/>
      <c r="BF332" s="402"/>
      <c r="BG332" s="1036">
        <f>IF($X$50="первая",0,MAX(AD332:BE336))</f>
        <v>0</v>
      </c>
      <c r="BH332" s="994">
        <v>100</v>
      </c>
      <c r="BI332" s="994"/>
    </row>
    <row r="333" spans="1:63" ht="10.5" customHeight="1">
      <c r="A333" s="1032"/>
      <c r="B333" s="1033"/>
      <c r="C333" s="1049"/>
      <c r="D333" s="1050"/>
      <c r="E333" s="1050"/>
      <c r="F333" s="1050"/>
      <c r="G333" s="1050"/>
      <c r="H333" s="1050"/>
      <c r="I333" s="1050"/>
      <c r="J333" s="1050"/>
      <c r="K333" s="1050"/>
      <c r="L333" s="1050"/>
      <c r="M333" s="1050"/>
      <c r="N333" s="1050"/>
      <c r="O333" s="1050"/>
      <c r="P333" s="1050"/>
      <c r="Q333" s="1050"/>
      <c r="R333" s="1050"/>
      <c r="S333" s="1050"/>
      <c r="T333" s="1050"/>
      <c r="U333" s="1050"/>
      <c r="V333" s="1050"/>
      <c r="W333" s="1050"/>
      <c r="X333" s="1050"/>
      <c r="Y333" s="1050"/>
      <c r="Z333" s="1050"/>
      <c r="AA333" s="1050"/>
      <c r="AB333" s="1050"/>
      <c r="AC333" s="1051"/>
      <c r="AD333" s="1055"/>
      <c r="AE333" s="788"/>
      <c r="AF333" s="788"/>
      <c r="AG333" s="788"/>
      <c r="AH333" s="788"/>
      <c r="AI333" s="1056"/>
      <c r="AJ333" s="1009"/>
      <c r="AK333" s="1010"/>
      <c r="AL333" s="1010"/>
      <c r="AM333" s="1010"/>
      <c r="AN333" s="1010"/>
      <c r="AO333" s="1010"/>
      <c r="AP333" s="1011"/>
      <c r="AQ333" s="1009"/>
      <c r="AR333" s="1010"/>
      <c r="AS333" s="1010"/>
      <c r="AT333" s="1010"/>
      <c r="AU333" s="1010"/>
      <c r="AV333" s="1010"/>
      <c r="AW333" s="1011"/>
      <c r="AX333" s="1009"/>
      <c r="AY333" s="1010"/>
      <c r="AZ333" s="1010"/>
      <c r="BA333" s="1010"/>
      <c r="BB333" s="1010"/>
      <c r="BC333" s="1010"/>
      <c r="BD333" s="1010"/>
      <c r="BE333" s="1011"/>
      <c r="BF333" s="402"/>
      <c r="BG333" s="1036"/>
      <c r="BH333" s="995"/>
      <c r="BI333" s="995"/>
    </row>
    <row r="334" spans="1:63" ht="10.5" customHeight="1">
      <c r="A334" s="1032"/>
      <c r="B334" s="1033"/>
      <c r="C334" s="1049"/>
      <c r="D334" s="1050"/>
      <c r="E334" s="1050"/>
      <c r="F334" s="1050"/>
      <c r="G334" s="1050"/>
      <c r="H334" s="1050"/>
      <c r="I334" s="1050"/>
      <c r="J334" s="1050"/>
      <c r="K334" s="1050"/>
      <c r="L334" s="1050"/>
      <c r="M334" s="1050"/>
      <c r="N334" s="1050"/>
      <c r="O334" s="1050"/>
      <c r="P334" s="1050"/>
      <c r="Q334" s="1050"/>
      <c r="R334" s="1050"/>
      <c r="S334" s="1050"/>
      <c r="T334" s="1050"/>
      <c r="U334" s="1050"/>
      <c r="V334" s="1050"/>
      <c r="W334" s="1050"/>
      <c r="X334" s="1050"/>
      <c r="Y334" s="1050"/>
      <c r="Z334" s="1050"/>
      <c r="AA334" s="1050"/>
      <c r="AB334" s="1050"/>
      <c r="AC334" s="1051"/>
      <c r="AD334" s="1055"/>
      <c r="AE334" s="788"/>
      <c r="AF334" s="788"/>
      <c r="AG334" s="788"/>
      <c r="AH334" s="788"/>
      <c r="AI334" s="1056"/>
      <c r="AJ334" s="1009"/>
      <c r="AK334" s="1010"/>
      <c r="AL334" s="1010"/>
      <c r="AM334" s="1010"/>
      <c r="AN334" s="1010"/>
      <c r="AO334" s="1010"/>
      <c r="AP334" s="1011"/>
      <c r="AQ334" s="1009"/>
      <c r="AR334" s="1010"/>
      <c r="AS334" s="1010"/>
      <c r="AT334" s="1010"/>
      <c r="AU334" s="1010"/>
      <c r="AV334" s="1010"/>
      <c r="AW334" s="1011"/>
      <c r="AX334" s="1009"/>
      <c r="AY334" s="1010"/>
      <c r="AZ334" s="1010"/>
      <c r="BA334" s="1010"/>
      <c r="BB334" s="1010"/>
      <c r="BC334" s="1010"/>
      <c r="BD334" s="1010"/>
      <c r="BE334" s="1011"/>
      <c r="BF334" s="402"/>
      <c r="BG334" s="1036"/>
      <c r="BH334" s="995"/>
      <c r="BI334" s="995"/>
    </row>
    <row r="335" spans="1:63" ht="10.5" customHeight="1">
      <c r="A335" s="1032"/>
      <c r="B335" s="1033"/>
      <c r="C335" s="1049"/>
      <c r="D335" s="1050"/>
      <c r="E335" s="1050"/>
      <c r="F335" s="1050"/>
      <c r="G335" s="1050"/>
      <c r="H335" s="1050"/>
      <c r="I335" s="1050"/>
      <c r="J335" s="1050"/>
      <c r="K335" s="1050"/>
      <c r="L335" s="1050"/>
      <c r="M335" s="1050"/>
      <c r="N335" s="1050"/>
      <c r="O335" s="1050"/>
      <c r="P335" s="1050"/>
      <c r="Q335" s="1050"/>
      <c r="R335" s="1050"/>
      <c r="S335" s="1050"/>
      <c r="T335" s="1050"/>
      <c r="U335" s="1050"/>
      <c r="V335" s="1050"/>
      <c r="W335" s="1050"/>
      <c r="X335" s="1050"/>
      <c r="Y335" s="1050"/>
      <c r="Z335" s="1050"/>
      <c r="AA335" s="1050"/>
      <c r="AB335" s="1050"/>
      <c r="AC335" s="1051"/>
      <c r="AD335" s="1055"/>
      <c r="AE335" s="788"/>
      <c r="AF335" s="788"/>
      <c r="AG335" s="788"/>
      <c r="AH335" s="788"/>
      <c r="AI335" s="1056"/>
      <c r="AJ335" s="1009"/>
      <c r="AK335" s="1010"/>
      <c r="AL335" s="1010"/>
      <c r="AM335" s="1010"/>
      <c r="AN335" s="1010"/>
      <c r="AO335" s="1010"/>
      <c r="AP335" s="1011"/>
      <c r="AQ335" s="1009"/>
      <c r="AR335" s="1010"/>
      <c r="AS335" s="1010"/>
      <c r="AT335" s="1010"/>
      <c r="AU335" s="1010"/>
      <c r="AV335" s="1010"/>
      <c r="AW335" s="1011"/>
      <c r="AX335" s="1009"/>
      <c r="AY335" s="1010"/>
      <c r="AZ335" s="1010"/>
      <c r="BA335" s="1010"/>
      <c r="BB335" s="1010"/>
      <c r="BC335" s="1010"/>
      <c r="BD335" s="1010"/>
      <c r="BE335" s="1011"/>
      <c r="BF335" s="402"/>
      <c r="BG335" s="1036"/>
      <c r="BH335" s="995"/>
      <c r="BI335" s="995"/>
    </row>
    <row r="336" spans="1:63" ht="10.5" customHeight="1">
      <c r="A336" s="1034"/>
      <c r="B336" s="1035"/>
      <c r="C336" s="1052"/>
      <c r="D336" s="1053"/>
      <c r="E336" s="1053"/>
      <c r="F336" s="1053"/>
      <c r="G336" s="1053"/>
      <c r="H336" s="1053"/>
      <c r="I336" s="1053"/>
      <c r="J336" s="1053"/>
      <c r="K336" s="1053"/>
      <c r="L336" s="1053"/>
      <c r="M336" s="1053"/>
      <c r="N336" s="1053"/>
      <c r="O336" s="1053"/>
      <c r="P336" s="1053"/>
      <c r="Q336" s="1053"/>
      <c r="R336" s="1053"/>
      <c r="S336" s="1053"/>
      <c r="T336" s="1053"/>
      <c r="U336" s="1053"/>
      <c r="V336" s="1053"/>
      <c r="W336" s="1053"/>
      <c r="X336" s="1053"/>
      <c r="Y336" s="1053"/>
      <c r="Z336" s="1053"/>
      <c r="AA336" s="1053"/>
      <c r="AB336" s="1053"/>
      <c r="AC336" s="1054"/>
      <c r="AD336" s="773"/>
      <c r="AE336" s="774"/>
      <c r="AF336" s="774"/>
      <c r="AG336" s="774"/>
      <c r="AH336" s="774"/>
      <c r="AI336" s="775"/>
      <c r="AJ336" s="1012"/>
      <c r="AK336" s="1013"/>
      <c r="AL336" s="1013"/>
      <c r="AM336" s="1013"/>
      <c r="AN336" s="1013"/>
      <c r="AO336" s="1013"/>
      <c r="AP336" s="1014"/>
      <c r="AQ336" s="1012"/>
      <c r="AR336" s="1013"/>
      <c r="AS336" s="1013"/>
      <c r="AT336" s="1013"/>
      <c r="AU336" s="1013"/>
      <c r="AV336" s="1013"/>
      <c r="AW336" s="1014"/>
      <c r="AX336" s="1012"/>
      <c r="AY336" s="1013"/>
      <c r="AZ336" s="1013"/>
      <c r="BA336" s="1013"/>
      <c r="BB336" s="1013"/>
      <c r="BC336" s="1013"/>
      <c r="BD336" s="1013"/>
      <c r="BE336" s="1014"/>
      <c r="BF336" s="402"/>
      <c r="BG336" s="1036"/>
      <c r="BH336" s="996"/>
      <c r="BI336" s="996"/>
    </row>
    <row r="337" spans="1:61" ht="10.5" customHeight="1">
      <c r="A337" s="1030" t="s">
        <v>312</v>
      </c>
      <c r="B337" s="1033"/>
      <c r="C337" s="1046"/>
      <c r="D337" s="1047"/>
      <c r="E337" s="1047"/>
      <c r="F337" s="1047"/>
      <c r="G337" s="1047"/>
      <c r="H337" s="1047"/>
      <c r="I337" s="1047"/>
      <c r="J337" s="1047"/>
      <c r="K337" s="1047"/>
      <c r="L337" s="1047"/>
      <c r="M337" s="1047"/>
      <c r="N337" s="1047"/>
      <c r="O337" s="1047"/>
      <c r="P337" s="1047"/>
      <c r="Q337" s="1047"/>
      <c r="R337" s="1047"/>
      <c r="S337" s="1047"/>
      <c r="T337" s="1047"/>
      <c r="U337" s="1047"/>
      <c r="V337" s="1047"/>
      <c r="W337" s="1047"/>
      <c r="X337" s="1047"/>
      <c r="Y337" s="1047"/>
      <c r="Z337" s="1047"/>
      <c r="AA337" s="1047"/>
      <c r="AB337" s="1047"/>
      <c r="AC337" s="1048"/>
      <c r="AD337" s="770" t="str">
        <f>IF(AND(FIO&lt;&gt;"",AJ337="",AQ337="",AX337=""),0,IF($X$50="первая","Не  запол- нять !",""))</f>
        <v/>
      </c>
      <c r="AE337" s="771"/>
      <c r="AF337" s="771"/>
      <c r="AG337" s="771"/>
      <c r="AH337" s="771"/>
      <c r="AI337" s="772"/>
      <c r="AJ337" s="1006"/>
      <c r="AK337" s="1007"/>
      <c r="AL337" s="1007"/>
      <c r="AM337" s="1007"/>
      <c r="AN337" s="1007"/>
      <c r="AO337" s="1007"/>
      <c r="AP337" s="1008"/>
      <c r="AQ337" s="1006"/>
      <c r="AR337" s="1007"/>
      <c r="AS337" s="1007"/>
      <c r="AT337" s="1007"/>
      <c r="AU337" s="1007"/>
      <c r="AV337" s="1007"/>
      <c r="AW337" s="1008"/>
      <c r="AX337" s="1006"/>
      <c r="AY337" s="1007"/>
      <c r="AZ337" s="1007"/>
      <c r="BA337" s="1007"/>
      <c r="BB337" s="1007"/>
      <c r="BC337" s="1007"/>
      <c r="BD337" s="1007"/>
      <c r="BE337" s="1008"/>
      <c r="BF337" s="402"/>
      <c r="BG337" s="1036">
        <f>IF($X$50="первая",0,MAX(AD337:BE341))</f>
        <v>0</v>
      </c>
      <c r="BH337" s="994">
        <v>100</v>
      </c>
      <c r="BI337" s="994"/>
    </row>
    <row r="338" spans="1:61" ht="10.5" customHeight="1">
      <c r="A338" s="1032"/>
      <c r="B338" s="1033"/>
      <c r="C338" s="1049"/>
      <c r="D338" s="1050"/>
      <c r="E338" s="1050"/>
      <c r="F338" s="1050"/>
      <c r="G338" s="1050"/>
      <c r="H338" s="1050"/>
      <c r="I338" s="1050"/>
      <c r="J338" s="1050"/>
      <c r="K338" s="1050"/>
      <c r="L338" s="1050"/>
      <c r="M338" s="1050"/>
      <c r="N338" s="1050"/>
      <c r="O338" s="1050"/>
      <c r="P338" s="1050"/>
      <c r="Q338" s="1050"/>
      <c r="R338" s="1050"/>
      <c r="S338" s="1050"/>
      <c r="T338" s="1050"/>
      <c r="U338" s="1050"/>
      <c r="V338" s="1050"/>
      <c r="W338" s="1050"/>
      <c r="X338" s="1050"/>
      <c r="Y338" s="1050"/>
      <c r="Z338" s="1050"/>
      <c r="AA338" s="1050"/>
      <c r="AB338" s="1050"/>
      <c r="AC338" s="1051"/>
      <c r="AD338" s="1055"/>
      <c r="AE338" s="788"/>
      <c r="AF338" s="788"/>
      <c r="AG338" s="788"/>
      <c r="AH338" s="788"/>
      <c r="AI338" s="1056"/>
      <c r="AJ338" s="1009"/>
      <c r="AK338" s="1010"/>
      <c r="AL338" s="1010"/>
      <c r="AM338" s="1010"/>
      <c r="AN338" s="1010"/>
      <c r="AO338" s="1010"/>
      <c r="AP338" s="1011"/>
      <c r="AQ338" s="1009"/>
      <c r="AR338" s="1010"/>
      <c r="AS338" s="1010"/>
      <c r="AT338" s="1010"/>
      <c r="AU338" s="1010"/>
      <c r="AV338" s="1010"/>
      <c r="AW338" s="1011"/>
      <c r="AX338" s="1009"/>
      <c r="AY338" s="1010"/>
      <c r="AZ338" s="1010"/>
      <c r="BA338" s="1010"/>
      <c r="BB338" s="1010"/>
      <c r="BC338" s="1010"/>
      <c r="BD338" s="1010"/>
      <c r="BE338" s="1011"/>
      <c r="BF338" s="402"/>
      <c r="BG338" s="1036"/>
      <c r="BH338" s="995"/>
      <c r="BI338" s="995"/>
    </row>
    <row r="339" spans="1:61" ht="10.5" customHeight="1">
      <c r="A339" s="1032"/>
      <c r="B339" s="1033"/>
      <c r="C339" s="1049"/>
      <c r="D339" s="1050"/>
      <c r="E339" s="1050"/>
      <c r="F339" s="1050"/>
      <c r="G339" s="1050"/>
      <c r="H339" s="1050"/>
      <c r="I339" s="1050"/>
      <c r="J339" s="1050"/>
      <c r="K339" s="1050"/>
      <c r="L339" s="1050"/>
      <c r="M339" s="1050"/>
      <c r="N339" s="1050"/>
      <c r="O339" s="1050"/>
      <c r="P339" s="1050"/>
      <c r="Q339" s="1050"/>
      <c r="R339" s="1050"/>
      <c r="S339" s="1050"/>
      <c r="T339" s="1050"/>
      <c r="U339" s="1050"/>
      <c r="V339" s="1050"/>
      <c r="W339" s="1050"/>
      <c r="X339" s="1050"/>
      <c r="Y339" s="1050"/>
      <c r="Z339" s="1050"/>
      <c r="AA339" s="1050"/>
      <c r="AB339" s="1050"/>
      <c r="AC339" s="1051"/>
      <c r="AD339" s="1055"/>
      <c r="AE339" s="788"/>
      <c r="AF339" s="788"/>
      <c r="AG339" s="788"/>
      <c r="AH339" s="788"/>
      <c r="AI339" s="1056"/>
      <c r="AJ339" s="1009"/>
      <c r="AK339" s="1010"/>
      <c r="AL339" s="1010"/>
      <c r="AM339" s="1010"/>
      <c r="AN339" s="1010"/>
      <c r="AO339" s="1010"/>
      <c r="AP339" s="1011"/>
      <c r="AQ339" s="1009"/>
      <c r="AR339" s="1010"/>
      <c r="AS339" s="1010"/>
      <c r="AT339" s="1010"/>
      <c r="AU339" s="1010"/>
      <c r="AV339" s="1010"/>
      <c r="AW339" s="1011"/>
      <c r="AX339" s="1009"/>
      <c r="AY339" s="1010"/>
      <c r="AZ339" s="1010"/>
      <c r="BA339" s="1010"/>
      <c r="BB339" s="1010"/>
      <c r="BC339" s="1010"/>
      <c r="BD339" s="1010"/>
      <c r="BE339" s="1011"/>
      <c r="BF339" s="402"/>
      <c r="BG339" s="1036"/>
      <c r="BH339" s="995"/>
      <c r="BI339" s="995"/>
    </row>
    <row r="340" spans="1:61" ht="10.5" customHeight="1">
      <c r="A340" s="1032"/>
      <c r="B340" s="1033"/>
      <c r="C340" s="1049"/>
      <c r="D340" s="1050"/>
      <c r="E340" s="1050"/>
      <c r="F340" s="1050"/>
      <c r="G340" s="1050"/>
      <c r="H340" s="1050"/>
      <c r="I340" s="1050"/>
      <c r="J340" s="1050"/>
      <c r="K340" s="1050"/>
      <c r="L340" s="1050"/>
      <c r="M340" s="1050"/>
      <c r="N340" s="1050"/>
      <c r="O340" s="1050"/>
      <c r="P340" s="1050"/>
      <c r="Q340" s="1050"/>
      <c r="R340" s="1050"/>
      <c r="S340" s="1050"/>
      <c r="T340" s="1050"/>
      <c r="U340" s="1050"/>
      <c r="V340" s="1050"/>
      <c r="W340" s="1050"/>
      <c r="X340" s="1050"/>
      <c r="Y340" s="1050"/>
      <c r="Z340" s="1050"/>
      <c r="AA340" s="1050"/>
      <c r="AB340" s="1050"/>
      <c r="AC340" s="1051"/>
      <c r="AD340" s="1055"/>
      <c r="AE340" s="788"/>
      <c r="AF340" s="788"/>
      <c r="AG340" s="788"/>
      <c r="AH340" s="788"/>
      <c r="AI340" s="1056"/>
      <c r="AJ340" s="1009"/>
      <c r="AK340" s="1010"/>
      <c r="AL340" s="1010"/>
      <c r="AM340" s="1010"/>
      <c r="AN340" s="1010"/>
      <c r="AO340" s="1010"/>
      <c r="AP340" s="1011"/>
      <c r="AQ340" s="1009"/>
      <c r="AR340" s="1010"/>
      <c r="AS340" s="1010"/>
      <c r="AT340" s="1010"/>
      <c r="AU340" s="1010"/>
      <c r="AV340" s="1010"/>
      <c r="AW340" s="1011"/>
      <c r="AX340" s="1009"/>
      <c r="AY340" s="1010"/>
      <c r="AZ340" s="1010"/>
      <c r="BA340" s="1010"/>
      <c r="BB340" s="1010"/>
      <c r="BC340" s="1010"/>
      <c r="BD340" s="1010"/>
      <c r="BE340" s="1011"/>
      <c r="BF340" s="402"/>
      <c r="BG340" s="1036"/>
      <c r="BH340" s="995"/>
      <c r="BI340" s="995"/>
    </row>
    <row r="341" spans="1:61" ht="10.5" customHeight="1">
      <c r="A341" s="1034"/>
      <c r="B341" s="1035"/>
      <c r="C341" s="1052"/>
      <c r="D341" s="1053"/>
      <c r="E341" s="1053"/>
      <c r="F341" s="1053"/>
      <c r="G341" s="1053"/>
      <c r="H341" s="1053"/>
      <c r="I341" s="1053"/>
      <c r="J341" s="1053"/>
      <c r="K341" s="1053"/>
      <c r="L341" s="1053"/>
      <c r="M341" s="1053"/>
      <c r="N341" s="1053"/>
      <c r="O341" s="1053"/>
      <c r="P341" s="1053"/>
      <c r="Q341" s="1053"/>
      <c r="R341" s="1053"/>
      <c r="S341" s="1053"/>
      <c r="T341" s="1053"/>
      <c r="U341" s="1053"/>
      <c r="V341" s="1053"/>
      <c r="W341" s="1053"/>
      <c r="X341" s="1053"/>
      <c r="Y341" s="1053"/>
      <c r="Z341" s="1053"/>
      <c r="AA341" s="1053"/>
      <c r="AB341" s="1053"/>
      <c r="AC341" s="1054"/>
      <c r="AD341" s="773"/>
      <c r="AE341" s="774"/>
      <c r="AF341" s="774"/>
      <c r="AG341" s="774"/>
      <c r="AH341" s="774"/>
      <c r="AI341" s="775"/>
      <c r="AJ341" s="1012"/>
      <c r="AK341" s="1013"/>
      <c r="AL341" s="1013"/>
      <c r="AM341" s="1013"/>
      <c r="AN341" s="1013"/>
      <c r="AO341" s="1013"/>
      <c r="AP341" s="1014"/>
      <c r="AQ341" s="1012"/>
      <c r="AR341" s="1013"/>
      <c r="AS341" s="1013"/>
      <c r="AT341" s="1013"/>
      <c r="AU341" s="1013"/>
      <c r="AV341" s="1013"/>
      <c r="AW341" s="1014"/>
      <c r="AX341" s="1012"/>
      <c r="AY341" s="1013"/>
      <c r="AZ341" s="1013"/>
      <c r="BA341" s="1013"/>
      <c r="BB341" s="1013"/>
      <c r="BC341" s="1013"/>
      <c r="BD341" s="1013"/>
      <c r="BE341" s="1014"/>
      <c r="BF341" s="402"/>
      <c r="BG341" s="1036"/>
      <c r="BH341" s="996"/>
      <c r="BI341" s="996"/>
    </row>
    <row r="342" spans="1:61" ht="10.5" customHeight="1">
      <c r="A342" s="1030" t="s">
        <v>313</v>
      </c>
      <c r="B342" s="1033"/>
      <c r="C342" s="1046"/>
      <c r="D342" s="1047"/>
      <c r="E342" s="1047"/>
      <c r="F342" s="1047"/>
      <c r="G342" s="1047"/>
      <c r="H342" s="1047"/>
      <c r="I342" s="1047"/>
      <c r="J342" s="1047"/>
      <c r="K342" s="1047"/>
      <c r="L342" s="1047"/>
      <c r="M342" s="1047"/>
      <c r="N342" s="1047"/>
      <c r="O342" s="1047"/>
      <c r="P342" s="1047"/>
      <c r="Q342" s="1047"/>
      <c r="R342" s="1047"/>
      <c r="S342" s="1047"/>
      <c r="T342" s="1047"/>
      <c r="U342" s="1047"/>
      <c r="V342" s="1047"/>
      <c r="W342" s="1047"/>
      <c r="X342" s="1047"/>
      <c r="Y342" s="1047"/>
      <c r="Z342" s="1047"/>
      <c r="AA342" s="1047"/>
      <c r="AB342" s="1047"/>
      <c r="AC342" s="1048"/>
      <c r="AD342" s="770" t="str">
        <f>IF(AND(FIO&lt;&gt;"",AJ342="",AQ342="",AX342=""),0,IF($X$50="первая","Не  запол- нять !",""))</f>
        <v/>
      </c>
      <c r="AE342" s="771"/>
      <c r="AF342" s="771"/>
      <c r="AG342" s="771"/>
      <c r="AH342" s="771"/>
      <c r="AI342" s="772"/>
      <c r="AJ342" s="1006"/>
      <c r="AK342" s="1007"/>
      <c r="AL342" s="1007"/>
      <c r="AM342" s="1007"/>
      <c r="AN342" s="1007"/>
      <c r="AO342" s="1007"/>
      <c r="AP342" s="1008"/>
      <c r="AQ342" s="1006"/>
      <c r="AR342" s="1007"/>
      <c r="AS342" s="1007"/>
      <c r="AT342" s="1007"/>
      <c r="AU342" s="1007"/>
      <c r="AV342" s="1007"/>
      <c r="AW342" s="1008"/>
      <c r="AX342" s="1006"/>
      <c r="AY342" s="1007"/>
      <c r="AZ342" s="1007"/>
      <c r="BA342" s="1007"/>
      <c r="BB342" s="1007"/>
      <c r="BC342" s="1007"/>
      <c r="BD342" s="1007"/>
      <c r="BE342" s="1008"/>
      <c r="BF342" s="402"/>
      <c r="BG342" s="1036">
        <f>IF($X$50="первая",0,MAX(AD342:BE346))</f>
        <v>0</v>
      </c>
      <c r="BH342" s="994">
        <v>100</v>
      </c>
      <c r="BI342" s="994"/>
    </row>
    <row r="343" spans="1:61" ht="10.5" customHeight="1">
      <c r="A343" s="1032"/>
      <c r="B343" s="1033"/>
      <c r="C343" s="1049"/>
      <c r="D343" s="1050"/>
      <c r="E343" s="1050"/>
      <c r="F343" s="1050"/>
      <c r="G343" s="1050"/>
      <c r="H343" s="1050"/>
      <c r="I343" s="1050"/>
      <c r="J343" s="1050"/>
      <c r="K343" s="1050"/>
      <c r="L343" s="1050"/>
      <c r="M343" s="1050"/>
      <c r="N343" s="1050"/>
      <c r="O343" s="1050"/>
      <c r="P343" s="1050"/>
      <c r="Q343" s="1050"/>
      <c r="R343" s="1050"/>
      <c r="S343" s="1050"/>
      <c r="T343" s="1050"/>
      <c r="U343" s="1050"/>
      <c r="V343" s="1050"/>
      <c r="W343" s="1050"/>
      <c r="X343" s="1050"/>
      <c r="Y343" s="1050"/>
      <c r="Z343" s="1050"/>
      <c r="AA343" s="1050"/>
      <c r="AB343" s="1050"/>
      <c r="AC343" s="1051"/>
      <c r="AD343" s="1055"/>
      <c r="AE343" s="788"/>
      <c r="AF343" s="788"/>
      <c r="AG343" s="788"/>
      <c r="AH343" s="788"/>
      <c r="AI343" s="1056"/>
      <c r="AJ343" s="1009"/>
      <c r="AK343" s="1010"/>
      <c r="AL343" s="1010"/>
      <c r="AM343" s="1010"/>
      <c r="AN343" s="1010"/>
      <c r="AO343" s="1010"/>
      <c r="AP343" s="1011"/>
      <c r="AQ343" s="1009"/>
      <c r="AR343" s="1010"/>
      <c r="AS343" s="1010"/>
      <c r="AT343" s="1010"/>
      <c r="AU343" s="1010"/>
      <c r="AV343" s="1010"/>
      <c r="AW343" s="1011"/>
      <c r="AX343" s="1009"/>
      <c r="AY343" s="1010"/>
      <c r="AZ343" s="1010"/>
      <c r="BA343" s="1010"/>
      <c r="BB343" s="1010"/>
      <c r="BC343" s="1010"/>
      <c r="BD343" s="1010"/>
      <c r="BE343" s="1011"/>
      <c r="BF343" s="402"/>
      <c r="BG343" s="1036"/>
      <c r="BH343" s="995"/>
      <c r="BI343" s="995"/>
    </row>
    <row r="344" spans="1:61" ht="10.5" customHeight="1">
      <c r="A344" s="1032"/>
      <c r="B344" s="1033"/>
      <c r="C344" s="1049"/>
      <c r="D344" s="1050"/>
      <c r="E344" s="1050"/>
      <c r="F344" s="1050"/>
      <c r="G344" s="1050"/>
      <c r="H344" s="1050"/>
      <c r="I344" s="1050"/>
      <c r="J344" s="1050"/>
      <c r="K344" s="1050"/>
      <c r="L344" s="1050"/>
      <c r="M344" s="1050"/>
      <c r="N344" s="1050"/>
      <c r="O344" s="1050"/>
      <c r="P344" s="1050"/>
      <c r="Q344" s="1050"/>
      <c r="R344" s="1050"/>
      <c r="S344" s="1050"/>
      <c r="T344" s="1050"/>
      <c r="U344" s="1050"/>
      <c r="V344" s="1050"/>
      <c r="W344" s="1050"/>
      <c r="X344" s="1050"/>
      <c r="Y344" s="1050"/>
      <c r="Z344" s="1050"/>
      <c r="AA344" s="1050"/>
      <c r="AB344" s="1050"/>
      <c r="AC344" s="1051"/>
      <c r="AD344" s="1055"/>
      <c r="AE344" s="788"/>
      <c r="AF344" s="788"/>
      <c r="AG344" s="788"/>
      <c r="AH344" s="788"/>
      <c r="AI344" s="1056"/>
      <c r="AJ344" s="1009"/>
      <c r="AK344" s="1010"/>
      <c r="AL344" s="1010"/>
      <c r="AM344" s="1010"/>
      <c r="AN344" s="1010"/>
      <c r="AO344" s="1010"/>
      <c r="AP344" s="1011"/>
      <c r="AQ344" s="1009"/>
      <c r="AR344" s="1010"/>
      <c r="AS344" s="1010"/>
      <c r="AT344" s="1010"/>
      <c r="AU344" s="1010"/>
      <c r="AV344" s="1010"/>
      <c r="AW344" s="1011"/>
      <c r="AX344" s="1009"/>
      <c r="AY344" s="1010"/>
      <c r="AZ344" s="1010"/>
      <c r="BA344" s="1010"/>
      <c r="BB344" s="1010"/>
      <c r="BC344" s="1010"/>
      <c r="BD344" s="1010"/>
      <c r="BE344" s="1011"/>
      <c r="BF344" s="402"/>
      <c r="BG344" s="1036"/>
      <c r="BH344" s="995"/>
      <c r="BI344" s="995"/>
    </row>
    <row r="345" spans="1:61" ht="10.5" customHeight="1">
      <c r="A345" s="1032"/>
      <c r="B345" s="1033"/>
      <c r="C345" s="1049"/>
      <c r="D345" s="1050"/>
      <c r="E345" s="1050"/>
      <c r="F345" s="1050"/>
      <c r="G345" s="1050"/>
      <c r="H345" s="1050"/>
      <c r="I345" s="1050"/>
      <c r="J345" s="1050"/>
      <c r="K345" s="1050"/>
      <c r="L345" s="1050"/>
      <c r="M345" s="1050"/>
      <c r="N345" s="1050"/>
      <c r="O345" s="1050"/>
      <c r="P345" s="1050"/>
      <c r="Q345" s="1050"/>
      <c r="R345" s="1050"/>
      <c r="S345" s="1050"/>
      <c r="T345" s="1050"/>
      <c r="U345" s="1050"/>
      <c r="V345" s="1050"/>
      <c r="W345" s="1050"/>
      <c r="X345" s="1050"/>
      <c r="Y345" s="1050"/>
      <c r="Z345" s="1050"/>
      <c r="AA345" s="1050"/>
      <c r="AB345" s="1050"/>
      <c r="AC345" s="1051"/>
      <c r="AD345" s="1055"/>
      <c r="AE345" s="788"/>
      <c r="AF345" s="788"/>
      <c r="AG345" s="788"/>
      <c r="AH345" s="788"/>
      <c r="AI345" s="1056"/>
      <c r="AJ345" s="1009"/>
      <c r="AK345" s="1010"/>
      <c r="AL345" s="1010"/>
      <c r="AM345" s="1010"/>
      <c r="AN345" s="1010"/>
      <c r="AO345" s="1010"/>
      <c r="AP345" s="1011"/>
      <c r="AQ345" s="1009"/>
      <c r="AR345" s="1010"/>
      <c r="AS345" s="1010"/>
      <c r="AT345" s="1010"/>
      <c r="AU345" s="1010"/>
      <c r="AV345" s="1010"/>
      <c r="AW345" s="1011"/>
      <c r="AX345" s="1009"/>
      <c r="AY345" s="1010"/>
      <c r="AZ345" s="1010"/>
      <c r="BA345" s="1010"/>
      <c r="BB345" s="1010"/>
      <c r="BC345" s="1010"/>
      <c r="BD345" s="1010"/>
      <c r="BE345" s="1011"/>
      <c r="BF345" s="402"/>
      <c r="BG345" s="1036"/>
      <c r="BH345" s="995"/>
      <c r="BI345" s="995"/>
    </row>
    <row r="346" spans="1:61" ht="10.5" customHeight="1">
      <c r="A346" s="1034"/>
      <c r="B346" s="1035"/>
      <c r="C346" s="1052"/>
      <c r="D346" s="1053"/>
      <c r="E346" s="1053"/>
      <c r="F346" s="1053"/>
      <c r="G346" s="1053"/>
      <c r="H346" s="1053"/>
      <c r="I346" s="1053"/>
      <c r="J346" s="1053"/>
      <c r="K346" s="1053"/>
      <c r="L346" s="1053"/>
      <c r="M346" s="1053"/>
      <c r="N346" s="1053"/>
      <c r="O346" s="1053"/>
      <c r="P346" s="1053"/>
      <c r="Q346" s="1053"/>
      <c r="R346" s="1053"/>
      <c r="S346" s="1053"/>
      <c r="T346" s="1053"/>
      <c r="U346" s="1053"/>
      <c r="V346" s="1053"/>
      <c r="W346" s="1053"/>
      <c r="X346" s="1053"/>
      <c r="Y346" s="1053"/>
      <c r="Z346" s="1053"/>
      <c r="AA346" s="1053"/>
      <c r="AB346" s="1053"/>
      <c r="AC346" s="1054"/>
      <c r="AD346" s="773"/>
      <c r="AE346" s="774"/>
      <c r="AF346" s="774"/>
      <c r="AG346" s="774"/>
      <c r="AH346" s="774"/>
      <c r="AI346" s="775"/>
      <c r="AJ346" s="1012"/>
      <c r="AK346" s="1013"/>
      <c r="AL346" s="1013"/>
      <c r="AM346" s="1013"/>
      <c r="AN346" s="1013"/>
      <c r="AO346" s="1013"/>
      <c r="AP346" s="1014"/>
      <c r="AQ346" s="1012"/>
      <c r="AR346" s="1013"/>
      <c r="AS346" s="1013"/>
      <c r="AT346" s="1013"/>
      <c r="AU346" s="1013"/>
      <c r="AV346" s="1013"/>
      <c r="AW346" s="1014"/>
      <c r="AX346" s="1012"/>
      <c r="AY346" s="1013"/>
      <c r="AZ346" s="1013"/>
      <c r="BA346" s="1013"/>
      <c r="BB346" s="1013"/>
      <c r="BC346" s="1013"/>
      <c r="BD346" s="1013"/>
      <c r="BE346" s="1014"/>
      <c r="BF346" s="402"/>
      <c r="BG346" s="1036"/>
      <c r="BH346" s="996"/>
      <c r="BI346" s="996"/>
    </row>
    <row r="347" spans="1:61" ht="10.5" customHeight="1">
      <c r="A347" s="1030" t="s">
        <v>314</v>
      </c>
      <c r="B347" s="1033"/>
      <c r="C347" s="1046"/>
      <c r="D347" s="1047"/>
      <c r="E347" s="1047"/>
      <c r="F347" s="1047"/>
      <c r="G347" s="1047"/>
      <c r="H347" s="1047"/>
      <c r="I347" s="1047"/>
      <c r="J347" s="1047"/>
      <c r="K347" s="1047"/>
      <c r="L347" s="1047"/>
      <c r="M347" s="1047"/>
      <c r="N347" s="1047"/>
      <c r="O347" s="1047"/>
      <c r="P347" s="1047"/>
      <c r="Q347" s="1047"/>
      <c r="R347" s="1047"/>
      <c r="S347" s="1047"/>
      <c r="T347" s="1047"/>
      <c r="U347" s="1047"/>
      <c r="V347" s="1047"/>
      <c r="W347" s="1047"/>
      <c r="X347" s="1047"/>
      <c r="Y347" s="1047"/>
      <c r="Z347" s="1047"/>
      <c r="AA347" s="1047"/>
      <c r="AB347" s="1047"/>
      <c r="AC347" s="1048"/>
      <c r="AD347" s="770" t="str">
        <f>IF(AND(FIO&lt;&gt;"",AJ347="",AQ347="",AX347=""),0,IF($X$50="первая","Не  запол- нять !",""))</f>
        <v/>
      </c>
      <c r="AE347" s="771"/>
      <c r="AF347" s="771"/>
      <c r="AG347" s="771"/>
      <c r="AH347" s="771"/>
      <c r="AI347" s="772"/>
      <c r="AJ347" s="1006"/>
      <c r="AK347" s="1007"/>
      <c r="AL347" s="1007"/>
      <c r="AM347" s="1007"/>
      <c r="AN347" s="1007"/>
      <c r="AO347" s="1007"/>
      <c r="AP347" s="1008"/>
      <c r="AQ347" s="1006"/>
      <c r="AR347" s="1007"/>
      <c r="AS347" s="1007"/>
      <c r="AT347" s="1007"/>
      <c r="AU347" s="1007"/>
      <c r="AV347" s="1007"/>
      <c r="AW347" s="1008"/>
      <c r="AX347" s="1006"/>
      <c r="AY347" s="1007"/>
      <c r="AZ347" s="1007"/>
      <c r="BA347" s="1007"/>
      <c r="BB347" s="1007"/>
      <c r="BC347" s="1007"/>
      <c r="BD347" s="1007"/>
      <c r="BE347" s="1008"/>
      <c r="BF347" s="402"/>
      <c r="BG347" s="1036">
        <f>IF($X$50="первая",0,MAX(AD347:BE351))</f>
        <v>0</v>
      </c>
      <c r="BH347" s="994">
        <v>100</v>
      </c>
      <c r="BI347" s="994"/>
    </row>
    <row r="348" spans="1:61" ht="10.5" customHeight="1">
      <c r="A348" s="1032"/>
      <c r="B348" s="1033"/>
      <c r="C348" s="1049"/>
      <c r="D348" s="1050"/>
      <c r="E348" s="1050"/>
      <c r="F348" s="1050"/>
      <c r="G348" s="1050"/>
      <c r="H348" s="1050"/>
      <c r="I348" s="1050"/>
      <c r="J348" s="1050"/>
      <c r="K348" s="1050"/>
      <c r="L348" s="1050"/>
      <c r="M348" s="1050"/>
      <c r="N348" s="1050"/>
      <c r="O348" s="1050"/>
      <c r="P348" s="1050"/>
      <c r="Q348" s="1050"/>
      <c r="R348" s="1050"/>
      <c r="S348" s="1050"/>
      <c r="T348" s="1050"/>
      <c r="U348" s="1050"/>
      <c r="V348" s="1050"/>
      <c r="W348" s="1050"/>
      <c r="X348" s="1050"/>
      <c r="Y348" s="1050"/>
      <c r="Z348" s="1050"/>
      <c r="AA348" s="1050"/>
      <c r="AB348" s="1050"/>
      <c r="AC348" s="1051"/>
      <c r="AD348" s="1055"/>
      <c r="AE348" s="788"/>
      <c r="AF348" s="788"/>
      <c r="AG348" s="788"/>
      <c r="AH348" s="788"/>
      <c r="AI348" s="1056"/>
      <c r="AJ348" s="1009"/>
      <c r="AK348" s="1010"/>
      <c r="AL348" s="1010"/>
      <c r="AM348" s="1010"/>
      <c r="AN348" s="1010"/>
      <c r="AO348" s="1010"/>
      <c r="AP348" s="1011"/>
      <c r="AQ348" s="1009"/>
      <c r="AR348" s="1010"/>
      <c r="AS348" s="1010"/>
      <c r="AT348" s="1010"/>
      <c r="AU348" s="1010"/>
      <c r="AV348" s="1010"/>
      <c r="AW348" s="1011"/>
      <c r="AX348" s="1009"/>
      <c r="AY348" s="1010"/>
      <c r="AZ348" s="1010"/>
      <c r="BA348" s="1010"/>
      <c r="BB348" s="1010"/>
      <c r="BC348" s="1010"/>
      <c r="BD348" s="1010"/>
      <c r="BE348" s="1011"/>
      <c r="BF348" s="402"/>
      <c r="BG348" s="1036"/>
      <c r="BH348" s="995"/>
      <c r="BI348" s="995"/>
    </row>
    <row r="349" spans="1:61" ht="10.5" customHeight="1">
      <c r="A349" s="1032"/>
      <c r="B349" s="1033"/>
      <c r="C349" s="1049"/>
      <c r="D349" s="1050"/>
      <c r="E349" s="1050"/>
      <c r="F349" s="1050"/>
      <c r="G349" s="1050"/>
      <c r="H349" s="1050"/>
      <c r="I349" s="1050"/>
      <c r="J349" s="1050"/>
      <c r="K349" s="1050"/>
      <c r="L349" s="1050"/>
      <c r="M349" s="1050"/>
      <c r="N349" s="1050"/>
      <c r="O349" s="1050"/>
      <c r="P349" s="1050"/>
      <c r="Q349" s="1050"/>
      <c r="R349" s="1050"/>
      <c r="S349" s="1050"/>
      <c r="T349" s="1050"/>
      <c r="U349" s="1050"/>
      <c r="V349" s="1050"/>
      <c r="W349" s="1050"/>
      <c r="X349" s="1050"/>
      <c r="Y349" s="1050"/>
      <c r="Z349" s="1050"/>
      <c r="AA349" s="1050"/>
      <c r="AB349" s="1050"/>
      <c r="AC349" s="1051"/>
      <c r="AD349" s="1055"/>
      <c r="AE349" s="788"/>
      <c r="AF349" s="788"/>
      <c r="AG349" s="788"/>
      <c r="AH349" s="788"/>
      <c r="AI349" s="1056"/>
      <c r="AJ349" s="1009"/>
      <c r="AK349" s="1010"/>
      <c r="AL349" s="1010"/>
      <c r="AM349" s="1010"/>
      <c r="AN349" s="1010"/>
      <c r="AO349" s="1010"/>
      <c r="AP349" s="1011"/>
      <c r="AQ349" s="1009"/>
      <c r="AR349" s="1010"/>
      <c r="AS349" s="1010"/>
      <c r="AT349" s="1010"/>
      <c r="AU349" s="1010"/>
      <c r="AV349" s="1010"/>
      <c r="AW349" s="1011"/>
      <c r="AX349" s="1009"/>
      <c r="AY349" s="1010"/>
      <c r="AZ349" s="1010"/>
      <c r="BA349" s="1010"/>
      <c r="BB349" s="1010"/>
      <c r="BC349" s="1010"/>
      <c r="BD349" s="1010"/>
      <c r="BE349" s="1011"/>
      <c r="BF349" s="402"/>
      <c r="BG349" s="1036"/>
      <c r="BH349" s="995"/>
      <c r="BI349" s="995"/>
    </row>
    <row r="350" spans="1:61" ht="10.5" customHeight="1">
      <c r="A350" s="1032"/>
      <c r="B350" s="1033"/>
      <c r="C350" s="1049"/>
      <c r="D350" s="1050"/>
      <c r="E350" s="1050"/>
      <c r="F350" s="1050"/>
      <c r="G350" s="1050"/>
      <c r="H350" s="1050"/>
      <c r="I350" s="1050"/>
      <c r="J350" s="1050"/>
      <c r="K350" s="1050"/>
      <c r="L350" s="1050"/>
      <c r="M350" s="1050"/>
      <c r="N350" s="1050"/>
      <c r="O350" s="1050"/>
      <c r="P350" s="1050"/>
      <c r="Q350" s="1050"/>
      <c r="R350" s="1050"/>
      <c r="S350" s="1050"/>
      <c r="T350" s="1050"/>
      <c r="U350" s="1050"/>
      <c r="V350" s="1050"/>
      <c r="W350" s="1050"/>
      <c r="X350" s="1050"/>
      <c r="Y350" s="1050"/>
      <c r="Z350" s="1050"/>
      <c r="AA350" s="1050"/>
      <c r="AB350" s="1050"/>
      <c r="AC350" s="1051"/>
      <c r="AD350" s="1055"/>
      <c r="AE350" s="788"/>
      <c r="AF350" s="788"/>
      <c r="AG350" s="788"/>
      <c r="AH350" s="788"/>
      <c r="AI350" s="1056"/>
      <c r="AJ350" s="1009"/>
      <c r="AK350" s="1010"/>
      <c r="AL350" s="1010"/>
      <c r="AM350" s="1010"/>
      <c r="AN350" s="1010"/>
      <c r="AO350" s="1010"/>
      <c r="AP350" s="1011"/>
      <c r="AQ350" s="1009"/>
      <c r="AR350" s="1010"/>
      <c r="AS350" s="1010"/>
      <c r="AT350" s="1010"/>
      <c r="AU350" s="1010"/>
      <c r="AV350" s="1010"/>
      <c r="AW350" s="1011"/>
      <c r="AX350" s="1009"/>
      <c r="AY350" s="1010"/>
      <c r="AZ350" s="1010"/>
      <c r="BA350" s="1010"/>
      <c r="BB350" s="1010"/>
      <c r="BC350" s="1010"/>
      <c r="BD350" s="1010"/>
      <c r="BE350" s="1011"/>
      <c r="BF350" s="402"/>
      <c r="BG350" s="1036"/>
      <c r="BH350" s="995"/>
      <c r="BI350" s="995"/>
    </row>
    <row r="351" spans="1:61" ht="9.75" customHeight="1">
      <c r="A351" s="1034"/>
      <c r="B351" s="1035"/>
      <c r="C351" s="1052"/>
      <c r="D351" s="1053"/>
      <c r="E351" s="1053"/>
      <c r="F351" s="1053"/>
      <c r="G351" s="1053"/>
      <c r="H351" s="1053"/>
      <c r="I351" s="1053"/>
      <c r="J351" s="1053"/>
      <c r="K351" s="1053"/>
      <c r="L351" s="1053"/>
      <c r="M351" s="1053"/>
      <c r="N351" s="1053"/>
      <c r="O351" s="1053"/>
      <c r="P351" s="1053"/>
      <c r="Q351" s="1053"/>
      <c r="R351" s="1053"/>
      <c r="S351" s="1053"/>
      <c r="T351" s="1053"/>
      <c r="U351" s="1053"/>
      <c r="V351" s="1053"/>
      <c r="W351" s="1053"/>
      <c r="X351" s="1053"/>
      <c r="Y351" s="1053"/>
      <c r="Z351" s="1053"/>
      <c r="AA351" s="1053"/>
      <c r="AB351" s="1053"/>
      <c r="AC351" s="1054"/>
      <c r="AD351" s="773"/>
      <c r="AE351" s="774"/>
      <c r="AF351" s="774"/>
      <c r="AG351" s="774"/>
      <c r="AH351" s="774"/>
      <c r="AI351" s="775"/>
      <c r="AJ351" s="1012"/>
      <c r="AK351" s="1013"/>
      <c r="AL351" s="1013"/>
      <c r="AM351" s="1013"/>
      <c r="AN351" s="1013"/>
      <c r="AO351" s="1013"/>
      <c r="AP351" s="1014"/>
      <c r="AQ351" s="1012"/>
      <c r="AR351" s="1013"/>
      <c r="AS351" s="1013"/>
      <c r="AT351" s="1013"/>
      <c r="AU351" s="1013"/>
      <c r="AV351" s="1013"/>
      <c r="AW351" s="1014"/>
      <c r="AX351" s="1012"/>
      <c r="AY351" s="1013"/>
      <c r="AZ351" s="1013"/>
      <c r="BA351" s="1013"/>
      <c r="BB351" s="1013"/>
      <c r="BC351" s="1013"/>
      <c r="BD351" s="1013"/>
      <c r="BE351" s="1014"/>
      <c r="BF351" s="402"/>
      <c r="BG351" s="1036"/>
      <c r="BH351" s="996"/>
      <c r="BI351" s="996"/>
    </row>
    <row r="352" spans="1:61">
      <c r="A352" s="1057"/>
      <c r="B352" s="1057"/>
      <c r="C352" s="1057"/>
      <c r="BE352" s="527"/>
      <c r="BF352" s="402"/>
      <c r="BH352" s="2"/>
      <c r="BI352" s="2"/>
    </row>
    <row r="353" spans="1:62" s="281" customFormat="1" ht="21" customHeight="1">
      <c r="A353" s="991" t="s">
        <v>86</v>
      </c>
      <c r="B353" s="991"/>
      <c r="C353" s="991"/>
      <c r="D353" s="992" t="s">
        <v>71</v>
      </c>
      <c r="E353" s="993"/>
      <c r="F353" s="993"/>
      <c r="G353" s="993"/>
      <c r="H353" s="993"/>
      <c r="I353" s="993"/>
      <c r="J353" s="993"/>
      <c r="K353" s="993"/>
      <c r="L353" s="993"/>
      <c r="M353" s="993"/>
      <c r="N353" s="993"/>
      <c r="O353" s="993"/>
      <c r="P353" s="993"/>
      <c r="Q353" s="993"/>
      <c r="R353" s="993"/>
      <c r="S353" s="993"/>
      <c r="T353" s="993"/>
      <c r="U353" s="993"/>
      <c r="V353" s="993"/>
      <c r="W353" s="993"/>
      <c r="X353" s="993"/>
      <c r="Y353" s="993"/>
      <c r="Z353" s="993"/>
      <c r="AA353" s="993"/>
      <c r="AB353" s="993"/>
      <c r="AC353" s="993"/>
      <c r="AD353" s="993"/>
      <c r="AE353" s="993"/>
      <c r="AF353" s="993"/>
      <c r="AG353" s="993"/>
      <c r="AH353" s="993"/>
      <c r="AI353" s="993"/>
      <c r="AJ353" s="993"/>
      <c r="AK353" s="993"/>
      <c r="AL353" s="993"/>
      <c r="AM353" s="993"/>
      <c r="AN353" s="993"/>
      <c r="AO353" s="993"/>
      <c r="AP353" s="993"/>
      <c r="AQ353" s="993"/>
      <c r="AR353" s="993"/>
      <c r="AS353" s="993"/>
      <c r="AT353" s="993"/>
      <c r="AU353" s="993"/>
      <c r="AV353" s="993"/>
      <c r="AW353" s="993"/>
      <c r="AX353" s="993"/>
      <c r="AY353" s="993"/>
      <c r="AZ353" s="993"/>
      <c r="BA353" s="993"/>
      <c r="BB353" s="993"/>
      <c r="BC353" s="993"/>
      <c r="BD353" s="993"/>
      <c r="BE353" s="993"/>
      <c r="BF353" s="402"/>
      <c r="BG353" s="268"/>
      <c r="BJ353" s="282"/>
    </row>
    <row r="354" spans="1:62" s="281" customFormat="1" ht="2.25" customHeight="1">
      <c r="A354" s="291"/>
      <c r="B354" s="291"/>
      <c r="C354" s="291"/>
      <c r="D354" s="289"/>
      <c r="E354" s="290"/>
      <c r="F354" s="290"/>
      <c r="G354" s="290"/>
      <c r="H354" s="290"/>
      <c r="I354" s="290"/>
      <c r="J354" s="290"/>
      <c r="K354" s="290"/>
      <c r="L354" s="290"/>
      <c r="M354" s="290"/>
      <c r="N354" s="290"/>
      <c r="O354" s="290"/>
      <c r="P354" s="290"/>
      <c r="Q354" s="290"/>
      <c r="R354" s="290"/>
      <c r="S354" s="290"/>
      <c r="T354" s="290"/>
      <c r="U354" s="290"/>
      <c r="V354" s="290"/>
      <c r="W354" s="290"/>
      <c r="X354" s="290"/>
      <c r="Y354" s="290"/>
      <c r="Z354" s="290"/>
      <c r="AA354" s="290"/>
      <c r="AB354" s="290"/>
      <c r="AC354" s="290"/>
      <c r="AD354" s="290"/>
      <c r="AE354" s="290"/>
      <c r="AF354" s="290"/>
      <c r="AG354" s="290"/>
      <c r="AH354" s="290"/>
      <c r="AI354" s="290"/>
      <c r="AJ354" s="290"/>
      <c r="AK354" s="290"/>
      <c r="AL354" s="290"/>
      <c r="AM354" s="290"/>
      <c r="AN354" s="290"/>
      <c r="AO354" s="290"/>
      <c r="AP354" s="290"/>
      <c r="AQ354" s="290"/>
      <c r="AR354" s="290"/>
      <c r="AS354" s="290"/>
      <c r="AT354" s="290"/>
      <c r="AU354" s="290"/>
      <c r="AV354" s="290"/>
      <c r="AW354" s="290"/>
      <c r="AX354" s="290"/>
      <c r="AY354" s="290"/>
      <c r="AZ354" s="290"/>
      <c r="BA354" s="290"/>
      <c r="BB354" s="290"/>
      <c r="BC354" s="290"/>
      <c r="BD354" s="290"/>
      <c r="BE354" s="290"/>
      <c r="BF354" s="402"/>
      <c r="BG354" s="268"/>
      <c r="BJ354" s="282"/>
    </row>
    <row r="355" spans="1:62" ht="12.75" customHeight="1">
      <c r="A355" s="717" t="s">
        <v>344</v>
      </c>
      <c r="B355" s="718"/>
      <c r="C355" s="719"/>
      <c r="D355" s="727" t="s">
        <v>315</v>
      </c>
      <c r="E355" s="898"/>
      <c r="F355" s="898"/>
      <c r="G355" s="898"/>
      <c r="H355" s="898"/>
      <c r="I355" s="898"/>
      <c r="J355" s="898"/>
      <c r="K355" s="898"/>
      <c r="L355" s="898"/>
      <c r="M355" s="898"/>
      <c r="N355" s="898"/>
      <c r="O355" s="898"/>
      <c r="P355" s="898"/>
      <c r="Q355" s="898"/>
      <c r="R355" s="898"/>
      <c r="S355" s="898"/>
      <c r="T355" s="898"/>
      <c r="U355" s="898"/>
      <c r="V355" s="898"/>
      <c r="W355" s="898"/>
      <c r="X355" s="898"/>
      <c r="Y355" s="898"/>
      <c r="Z355" s="898"/>
      <c r="AA355" s="899"/>
      <c r="AB355" s="736" t="s">
        <v>482</v>
      </c>
      <c r="AC355" s="737"/>
      <c r="AD355" s="737"/>
      <c r="AE355" s="737"/>
      <c r="AF355" s="737"/>
      <c r="AG355" s="737"/>
      <c r="AH355" s="737"/>
      <c r="AI355" s="737"/>
      <c r="AJ355" s="737"/>
      <c r="AK355" s="737"/>
      <c r="AL355" s="737"/>
      <c r="AM355" s="737"/>
      <c r="AN355" s="737"/>
      <c r="AO355" s="737"/>
      <c r="AP355" s="737"/>
      <c r="AQ355" s="737"/>
      <c r="AR355" s="737"/>
      <c r="AS355" s="737"/>
      <c r="AT355" s="737"/>
      <c r="AU355" s="737"/>
      <c r="AV355" s="737"/>
      <c r="AW355" s="737"/>
      <c r="AX355" s="737"/>
      <c r="AY355" s="737"/>
      <c r="AZ355" s="737"/>
      <c r="BA355" s="737"/>
      <c r="BB355" s="737"/>
      <c r="BC355" s="737"/>
      <c r="BD355" s="737"/>
      <c r="BE355" s="738"/>
      <c r="BF355" s="402"/>
      <c r="BH355" s="2"/>
      <c r="BI355" s="2"/>
    </row>
    <row r="356" spans="1:62" ht="12.75" customHeight="1">
      <c r="A356" s="720"/>
      <c r="B356" s="721"/>
      <c r="C356" s="722"/>
      <c r="D356" s="900"/>
      <c r="E356" s="901"/>
      <c r="F356" s="901"/>
      <c r="G356" s="901"/>
      <c r="H356" s="901"/>
      <c r="I356" s="901"/>
      <c r="J356" s="901"/>
      <c r="K356" s="901"/>
      <c r="L356" s="901"/>
      <c r="M356" s="901"/>
      <c r="N356" s="901"/>
      <c r="O356" s="901"/>
      <c r="P356" s="901"/>
      <c r="Q356" s="901"/>
      <c r="R356" s="901"/>
      <c r="S356" s="901"/>
      <c r="T356" s="901"/>
      <c r="U356" s="901"/>
      <c r="V356" s="901"/>
      <c r="W356" s="901"/>
      <c r="X356" s="901"/>
      <c r="Y356" s="901"/>
      <c r="Z356" s="901"/>
      <c r="AA356" s="902"/>
      <c r="AB356" s="739" t="s">
        <v>467</v>
      </c>
      <c r="AC356" s="740"/>
      <c r="AD356" s="740"/>
      <c r="AE356" s="740"/>
      <c r="AF356" s="740"/>
      <c r="AG356" s="740"/>
      <c r="AH356" s="740"/>
      <c r="AI356" s="740"/>
      <c r="AJ356" s="740"/>
      <c r="AK356" s="740"/>
      <c r="AL356" s="740"/>
      <c r="AM356" s="740"/>
      <c r="AN356" s="740"/>
      <c r="AO356" s="740"/>
      <c r="AP356" s="740"/>
      <c r="AQ356" s="740"/>
      <c r="AR356" s="740"/>
      <c r="AS356" s="740"/>
      <c r="AT356" s="740"/>
      <c r="AU356" s="740"/>
      <c r="AV356" s="740"/>
      <c r="AW356" s="740"/>
      <c r="AX356" s="740"/>
      <c r="AY356" s="740"/>
      <c r="AZ356" s="740"/>
      <c r="BA356" s="740"/>
      <c r="BB356" s="740"/>
      <c r="BC356" s="740"/>
      <c r="BD356" s="740"/>
      <c r="BE356" s="741"/>
      <c r="BF356" s="402"/>
      <c r="BH356" s="2"/>
      <c r="BI356" s="2"/>
    </row>
    <row r="357" spans="1:62" ht="12.75" customHeight="1">
      <c r="A357" s="723"/>
      <c r="B357" s="724"/>
      <c r="C357" s="725"/>
      <c r="D357" s="910"/>
      <c r="E357" s="911"/>
      <c r="F357" s="911"/>
      <c r="G357" s="911"/>
      <c r="H357" s="911"/>
      <c r="I357" s="911"/>
      <c r="J357" s="911"/>
      <c r="K357" s="911"/>
      <c r="L357" s="911"/>
      <c r="M357" s="911"/>
      <c r="N357" s="911"/>
      <c r="O357" s="911"/>
      <c r="P357" s="911"/>
      <c r="Q357" s="911"/>
      <c r="R357" s="911"/>
      <c r="S357" s="911"/>
      <c r="T357" s="911"/>
      <c r="U357" s="911"/>
      <c r="V357" s="911"/>
      <c r="W357" s="911"/>
      <c r="X357" s="911"/>
      <c r="Y357" s="911"/>
      <c r="Z357" s="911"/>
      <c r="AA357" s="912"/>
      <c r="AB357" s="742">
        <v>0</v>
      </c>
      <c r="AC357" s="743"/>
      <c r="AD357" s="743"/>
      <c r="AE357" s="743"/>
      <c r="AF357" s="743"/>
      <c r="AG357" s="743"/>
      <c r="AH357" s="743"/>
      <c r="AI357" s="743"/>
      <c r="AJ357" s="743"/>
      <c r="AK357" s="744"/>
      <c r="AL357" s="742" t="s">
        <v>437</v>
      </c>
      <c r="AM357" s="743"/>
      <c r="AN357" s="743"/>
      <c r="AO357" s="743"/>
      <c r="AP357" s="743"/>
      <c r="AQ357" s="743"/>
      <c r="AR357" s="743"/>
      <c r="AS357" s="743"/>
      <c r="AT357" s="743"/>
      <c r="AU357" s="744"/>
      <c r="AV357" s="742" t="s">
        <v>438</v>
      </c>
      <c r="AW357" s="743"/>
      <c r="AX357" s="743"/>
      <c r="AY357" s="743"/>
      <c r="AZ357" s="743"/>
      <c r="BA357" s="743"/>
      <c r="BB357" s="743"/>
      <c r="BC357" s="743"/>
      <c r="BD357" s="743"/>
      <c r="BE357" s="744"/>
      <c r="BF357" s="402"/>
      <c r="BH357" s="2"/>
      <c r="BI357" s="2"/>
    </row>
    <row r="358" spans="1:62" ht="15" customHeight="1">
      <c r="A358" s="821" t="s">
        <v>123</v>
      </c>
      <c r="B358" s="822"/>
      <c r="C358" s="823"/>
      <c r="D358" s="836" t="s">
        <v>606</v>
      </c>
      <c r="E358" s="898"/>
      <c r="F358" s="898"/>
      <c r="G358" s="898"/>
      <c r="H358" s="898"/>
      <c r="I358" s="898"/>
      <c r="J358" s="898"/>
      <c r="K358" s="898"/>
      <c r="L358" s="898"/>
      <c r="M358" s="898"/>
      <c r="N358" s="898"/>
      <c r="O358" s="898"/>
      <c r="P358" s="898"/>
      <c r="Q358" s="898"/>
      <c r="R358" s="898"/>
      <c r="S358" s="898"/>
      <c r="T358" s="898"/>
      <c r="U358" s="898"/>
      <c r="V358" s="898"/>
      <c r="W358" s="898"/>
      <c r="X358" s="898"/>
      <c r="Y358" s="898"/>
      <c r="Z358" s="898"/>
      <c r="AA358" s="899"/>
      <c r="AB358" s="839" t="s">
        <v>124</v>
      </c>
      <c r="AC358" s="839"/>
      <c r="AD358" s="839"/>
      <c r="AE358" s="839"/>
      <c r="AF358" s="839"/>
      <c r="AG358" s="839"/>
      <c r="AH358" s="839"/>
      <c r="AI358" s="839"/>
      <c r="AJ358" s="839"/>
      <c r="AK358" s="839"/>
      <c r="AL358" s="819" t="s">
        <v>125</v>
      </c>
      <c r="AM358" s="819"/>
      <c r="AN358" s="819"/>
      <c r="AO358" s="819"/>
      <c r="AP358" s="819"/>
      <c r="AQ358" s="819"/>
      <c r="AR358" s="819"/>
      <c r="AS358" s="819"/>
      <c r="AT358" s="819"/>
      <c r="AU358" s="820"/>
      <c r="AV358" s="819" t="s">
        <v>126</v>
      </c>
      <c r="AW358" s="819"/>
      <c r="AX358" s="819"/>
      <c r="AY358" s="819"/>
      <c r="AZ358" s="819"/>
      <c r="BA358" s="819"/>
      <c r="BB358" s="819"/>
      <c r="BC358" s="819"/>
      <c r="BD358" s="819"/>
      <c r="BE358" s="820"/>
      <c r="BF358" s="402"/>
      <c r="BH358" s="2"/>
      <c r="BI358" s="2"/>
    </row>
    <row r="359" spans="1:62" ht="30.75" customHeight="1">
      <c r="A359" s="824"/>
      <c r="B359" s="825"/>
      <c r="C359" s="826"/>
      <c r="D359" s="900"/>
      <c r="E359" s="901"/>
      <c r="F359" s="901"/>
      <c r="G359" s="901"/>
      <c r="H359" s="901"/>
      <c r="I359" s="901"/>
      <c r="J359" s="901"/>
      <c r="K359" s="901"/>
      <c r="L359" s="901"/>
      <c r="M359" s="901"/>
      <c r="N359" s="901"/>
      <c r="O359" s="901"/>
      <c r="P359" s="901"/>
      <c r="Q359" s="901"/>
      <c r="R359" s="901"/>
      <c r="S359" s="901"/>
      <c r="T359" s="901"/>
      <c r="U359" s="901"/>
      <c r="V359" s="901"/>
      <c r="W359" s="901"/>
      <c r="X359" s="901"/>
      <c r="Y359" s="901"/>
      <c r="Z359" s="901"/>
      <c r="AA359" s="902"/>
      <c r="AB359" s="839"/>
      <c r="AC359" s="839"/>
      <c r="AD359" s="839"/>
      <c r="AE359" s="839"/>
      <c r="AF359" s="839"/>
      <c r="AG359" s="839"/>
      <c r="AH359" s="839"/>
      <c r="AI359" s="839"/>
      <c r="AJ359" s="839"/>
      <c r="AK359" s="839"/>
      <c r="AL359" s="759"/>
      <c r="AM359" s="759"/>
      <c r="AN359" s="759"/>
      <c r="AO359" s="759"/>
      <c r="AP359" s="759"/>
      <c r="AQ359" s="759"/>
      <c r="AR359" s="759"/>
      <c r="AS359" s="759"/>
      <c r="AT359" s="759"/>
      <c r="AU359" s="760"/>
      <c r="AV359" s="759"/>
      <c r="AW359" s="759"/>
      <c r="AX359" s="759"/>
      <c r="AY359" s="759"/>
      <c r="AZ359" s="759"/>
      <c r="BA359" s="759"/>
      <c r="BB359" s="759"/>
      <c r="BC359" s="759"/>
      <c r="BD359" s="759"/>
      <c r="BE359" s="760"/>
      <c r="BF359" s="402"/>
      <c r="BH359" s="2"/>
      <c r="BI359" s="2"/>
    </row>
    <row r="360" spans="1:62" ht="4.5" customHeight="1">
      <c r="A360" s="824"/>
      <c r="B360" s="825"/>
      <c r="C360" s="826"/>
      <c r="D360" s="764" t="s">
        <v>35</v>
      </c>
      <c r="E360" s="901"/>
      <c r="F360" s="901"/>
      <c r="G360" s="901"/>
      <c r="H360" s="901"/>
      <c r="I360" s="901"/>
      <c r="J360" s="901"/>
      <c r="K360" s="901"/>
      <c r="L360" s="901"/>
      <c r="M360" s="901"/>
      <c r="N360" s="901"/>
      <c r="O360" s="901"/>
      <c r="P360" s="901"/>
      <c r="Q360" s="901"/>
      <c r="R360" s="901"/>
      <c r="S360" s="901"/>
      <c r="T360" s="901"/>
      <c r="U360" s="901"/>
      <c r="V360" s="901"/>
      <c r="W360" s="901"/>
      <c r="X360" s="901"/>
      <c r="Y360" s="901"/>
      <c r="Z360" s="901"/>
      <c r="AA360" s="902"/>
      <c r="AB360" s="839"/>
      <c r="AC360" s="839"/>
      <c r="AD360" s="839"/>
      <c r="AE360" s="839"/>
      <c r="AF360" s="839"/>
      <c r="AG360" s="839"/>
      <c r="AH360" s="839"/>
      <c r="AI360" s="839"/>
      <c r="AJ360" s="839"/>
      <c r="AK360" s="839"/>
      <c r="AL360" s="762"/>
      <c r="AM360" s="762"/>
      <c r="AN360" s="762"/>
      <c r="AO360" s="762"/>
      <c r="AP360" s="762"/>
      <c r="AQ360" s="762"/>
      <c r="AR360" s="762"/>
      <c r="AS360" s="762"/>
      <c r="AT360" s="762"/>
      <c r="AU360" s="763"/>
      <c r="AV360" s="762"/>
      <c r="AW360" s="762"/>
      <c r="AX360" s="762"/>
      <c r="AY360" s="762"/>
      <c r="AZ360" s="762"/>
      <c r="BA360" s="762"/>
      <c r="BB360" s="762"/>
      <c r="BC360" s="762"/>
      <c r="BD360" s="762"/>
      <c r="BE360" s="763"/>
      <c r="BF360" s="402"/>
      <c r="BH360" s="12" t="s">
        <v>63</v>
      </c>
      <c r="BI360" s="223" t="s">
        <v>62</v>
      </c>
    </row>
    <row r="361" spans="1:62" ht="12.75" customHeight="1">
      <c r="A361" s="824"/>
      <c r="B361" s="825"/>
      <c r="C361" s="826"/>
      <c r="D361" s="900"/>
      <c r="E361" s="901"/>
      <c r="F361" s="901"/>
      <c r="G361" s="901"/>
      <c r="H361" s="901"/>
      <c r="I361" s="901"/>
      <c r="J361" s="901"/>
      <c r="K361" s="901"/>
      <c r="L361" s="901"/>
      <c r="M361" s="901"/>
      <c r="N361" s="901"/>
      <c r="O361" s="901"/>
      <c r="P361" s="901"/>
      <c r="Q361" s="901"/>
      <c r="R361" s="901"/>
      <c r="S361" s="901"/>
      <c r="T361" s="901"/>
      <c r="U361" s="901"/>
      <c r="V361" s="901"/>
      <c r="W361" s="901"/>
      <c r="X361" s="901"/>
      <c r="Y361" s="901"/>
      <c r="Z361" s="901"/>
      <c r="AA361" s="902"/>
      <c r="AB361" s="770" t="str">
        <f>IF(AND(AL361="",AV361=""),IF(FIO="","",0),"")</f>
        <v/>
      </c>
      <c r="AC361" s="771"/>
      <c r="AD361" s="771"/>
      <c r="AE361" s="771"/>
      <c r="AF361" s="771"/>
      <c r="AG361" s="771"/>
      <c r="AH361" s="771"/>
      <c r="AI361" s="771"/>
      <c r="AJ361" s="771"/>
      <c r="AK361" s="772"/>
      <c r="AL361" s="748"/>
      <c r="AM361" s="748"/>
      <c r="AN361" s="748"/>
      <c r="AO361" s="748"/>
      <c r="AP361" s="748"/>
      <c r="AQ361" s="748"/>
      <c r="AR361" s="748"/>
      <c r="AS361" s="748"/>
      <c r="AT361" s="748"/>
      <c r="AU361" s="748"/>
      <c r="AV361" s="748"/>
      <c r="AW361" s="748"/>
      <c r="AX361" s="748"/>
      <c r="AY361" s="748"/>
      <c r="AZ361" s="748"/>
      <c r="BA361" s="748"/>
      <c r="BB361" s="748"/>
      <c r="BC361" s="748"/>
      <c r="BD361" s="748"/>
      <c r="BE361" s="748"/>
      <c r="BF361" s="402"/>
      <c r="BG361" s="24">
        <f>MAX(AB361:BE362)</f>
        <v>0</v>
      </c>
      <c r="BH361" s="280">
        <v>300</v>
      </c>
      <c r="BI361" s="280"/>
    </row>
    <row r="362" spans="1:62" ht="12.75" customHeight="1">
      <c r="A362" s="827"/>
      <c r="B362" s="828"/>
      <c r="C362" s="829"/>
      <c r="D362" s="910"/>
      <c r="E362" s="911"/>
      <c r="F362" s="911"/>
      <c r="G362" s="911"/>
      <c r="H362" s="911"/>
      <c r="I362" s="911"/>
      <c r="J362" s="911"/>
      <c r="K362" s="911"/>
      <c r="L362" s="911"/>
      <c r="M362" s="911"/>
      <c r="N362" s="911"/>
      <c r="O362" s="911"/>
      <c r="P362" s="911"/>
      <c r="Q362" s="911"/>
      <c r="R362" s="911"/>
      <c r="S362" s="911"/>
      <c r="T362" s="911"/>
      <c r="U362" s="911"/>
      <c r="V362" s="911"/>
      <c r="W362" s="911"/>
      <c r="X362" s="911"/>
      <c r="Y362" s="911"/>
      <c r="Z362" s="911"/>
      <c r="AA362" s="912"/>
      <c r="AB362" s="773"/>
      <c r="AC362" s="774"/>
      <c r="AD362" s="774"/>
      <c r="AE362" s="774"/>
      <c r="AF362" s="774"/>
      <c r="AG362" s="774"/>
      <c r="AH362" s="774"/>
      <c r="AI362" s="774"/>
      <c r="AJ362" s="774"/>
      <c r="AK362" s="775"/>
      <c r="AL362" s="748"/>
      <c r="AM362" s="748"/>
      <c r="AN362" s="748"/>
      <c r="AO362" s="748"/>
      <c r="AP362" s="748"/>
      <c r="AQ362" s="748"/>
      <c r="AR362" s="748"/>
      <c r="AS362" s="748"/>
      <c r="AT362" s="748"/>
      <c r="AU362" s="748"/>
      <c r="AV362" s="748"/>
      <c r="AW362" s="748"/>
      <c r="AX362" s="748"/>
      <c r="AY362" s="748"/>
      <c r="AZ362" s="748"/>
      <c r="BA362" s="748"/>
      <c r="BB362" s="748"/>
      <c r="BC362" s="748"/>
      <c r="BD362" s="748"/>
      <c r="BE362" s="748"/>
      <c r="BF362" s="402"/>
      <c r="BH362" s="200"/>
      <c r="BI362" s="200"/>
    </row>
    <row r="363" spans="1:62" ht="12.75" customHeight="1">
      <c r="A363" s="717" t="s">
        <v>344</v>
      </c>
      <c r="B363" s="718"/>
      <c r="C363" s="719"/>
      <c r="D363" s="727" t="s">
        <v>315</v>
      </c>
      <c r="E363" s="728"/>
      <c r="F363" s="728"/>
      <c r="G363" s="728"/>
      <c r="H363" s="728"/>
      <c r="I363" s="728"/>
      <c r="J363" s="728"/>
      <c r="K363" s="728"/>
      <c r="L363" s="728"/>
      <c r="M363" s="728"/>
      <c r="N363" s="728"/>
      <c r="O363" s="728"/>
      <c r="P363" s="728"/>
      <c r="Q363" s="728"/>
      <c r="R363" s="728"/>
      <c r="S363" s="728"/>
      <c r="T363" s="728"/>
      <c r="U363" s="728"/>
      <c r="V363" s="728"/>
      <c r="W363" s="728"/>
      <c r="X363" s="729"/>
      <c r="Y363" s="736" t="s">
        <v>482</v>
      </c>
      <c r="Z363" s="737"/>
      <c r="AA363" s="737"/>
      <c r="AB363" s="737"/>
      <c r="AC363" s="737"/>
      <c r="AD363" s="737"/>
      <c r="AE363" s="737"/>
      <c r="AF363" s="737"/>
      <c r="AG363" s="737"/>
      <c r="AH363" s="737"/>
      <c r="AI363" s="737"/>
      <c r="AJ363" s="737"/>
      <c r="AK363" s="737"/>
      <c r="AL363" s="737"/>
      <c r="AM363" s="737"/>
      <c r="AN363" s="737"/>
      <c r="AO363" s="737"/>
      <c r="AP363" s="737"/>
      <c r="AQ363" s="737"/>
      <c r="AR363" s="737"/>
      <c r="AS363" s="737"/>
      <c r="AT363" s="737"/>
      <c r="AU363" s="737"/>
      <c r="AV363" s="737"/>
      <c r="AW363" s="737"/>
      <c r="AX363" s="737"/>
      <c r="AY363" s="737"/>
      <c r="AZ363" s="737"/>
      <c r="BA363" s="737"/>
      <c r="BB363" s="737"/>
      <c r="BC363" s="737"/>
      <c r="BD363" s="737"/>
      <c r="BE363" s="738"/>
      <c r="BF363" s="402"/>
      <c r="BG363" s="200"/>
      <c r="BH363" s="200"/>
      <c r="BI363" s="200"/>
      <c r="BJ363" s="2"/>
    </row>
    <row r="364" spans="1:62" ht="12.75" customHeight="1">
      <c r="A364" s="720"/>
      <c r="B364" s="721"/>
      <c r="C364" s="722"/>
      <c r="D364" s="730"/>
      <c r="E364" s="731"/>
      <c r="F364" s="731"/>
      <c r="G364" s="731"/>
      <c r="H364" s="731"/>
      <c r="I364" s="731"/>
      <c r="J364" s="731"/>
      <c r="K364" s="731"/>
      <c r="L364" s="731"/>
      <c r="M364" s="731"/>
      <c r="N364" s="731"/>
      <c r="O364" s="731"/>
      <c r="P364" s="731"/>
      <c r="Q364" s="731"/>
      <c r="R364" s="731"/>
      <c r="S364" s="731"/>
      <c r="T364" s="731"/>
      <c r="U364" s="731"/>
      <c r="V364" s="731"/>
      <c r="W364" s="731"/>
      <c r="X364" s="732"/>
      <c r="Y364" s="739" t="s">
        <v>316</v>
      </c>
      <c r="Z364" s="740"/>
      <c r="AA364" s="740"/>
      <c r="AB364" s="740"/>
      <c r="AC364" s="740"/>
      <c r="AD364" s="740"/>
      <c r="AE364" s="740"/>
      <c r="AF364" s="740"/>
      <c r="AG364" s="740"/>
      <c r="AH364" s="740"/>
      <c r="AI364" s="740"/>
      <c r="AJ364" s="740"/>
      <c r="AK364" s="740"/>
      <c r="AL364" s="740"/>
      <c r="AM364" s="740"/>
      <c r="AN364" s="740"/>
      <c r="AO364" s="740"/>
      <c r="AP364" s="740"/>
      <c r="AQ364" s="740"/>
      <c r="AR364" s="740"/>
      <c r="AS364" s="740"/>
      <c r="AT364" s="740"/>
      <c r="AU364" s="740"/>
      <c r="AV364" s="740"/>
      <c r="AW364" s="740"/>
      <c r="AX364" s="740"/>
      <c r="AY364" s="740"/>
      <c r="AZ364" s="740"/>
      <c r="BA364" s="740"/>
      <c r="BB364" s="740"/>
      <c r="BC364" s="740"/>
      <c r="BD364" s="740"/>
      <c r="BE364" s="741"/>
      <c r="BF364" s="402"/>
      <c r="BG364" s="200"/>
      <c r="BH364" s="200"/>
      <c r="BI364" s="200"/>
      <c r="BJ364" s="2"/>
    </row>
    <row r="365" spans="1:62" ht="12.75" customHeight="1">
      <c r="A365" s="723"/>
      <c r="B365" s="724"/>
      <c r="C365" s="725"/>
      <c r="D365" s="733"/>
      <c r="E365" s="734"/>
      <c r="F365" s="734"/>
      <c r="G365" s="734"/>
      <c r="H365" s="734"/>
      <c r="I365" s="734"/>
      <c r="J365" s="734"/>
      <c r="K365" s="734"/>
      <c r="L365" s="734"/>
      <c r="M365" s="734"/>
      <c r="N365" s="734"/>
      <c r="O365" s="734"/>
      <c r="P365" s="734"/>
      <c r="Q365" s="734"/>
      <c r="R365" s="734"/>
      <c r="S365" s="734"/>
      <c r="T365" s="734"/>
      <c r="U365" s="734"/>
      <c r="V365" s="734"/>
      <c r="W365" s="734"/>
      <c r="X365" s="735"/>
      <c r="Y365" s="742">
        <v>0</v>
      </c>
      <c r="Z365" s="743"/>
      <c r="AA365" s="743"/>
      <c r="AB365" s="743"/>
      <c r="AC365" s="744"/>
      <c r="AD365" s="745" t="s">
        <v>229</v>
      </c>
      <c r="AE365" s="746"/>
      <c r="AF365" s="746"/>
      <c r="AG365" s="746"/>
      <c r="AH365" s="746"/>
      <c r="AI365" s="746"/>
      <c r="AJ365" s="747"/>
      <c r="AK365" s="742" t="s">
        <v>210</v>
      </c>
      <c r="AL365" s="743"/>
      <c r="AM365" s="743"/>
      <c r="AN365" s="743"/>
      <c r="AO365" s="743"/>
      <c r="AP365" s="743"/>
      <c r="AQ365" s="744"/>
      <c r="AR365" s="742" t="s">
        <v>317</v>
      </c>
      <c r="AS365" s="743"/>
      <c r="AT365" s="743"/>
      <c r="AU365" s="743"/>
      <c r="AV365" s="743"/>
      <c r="AW365" s="743"/>
      <c r="AX365" s="744"/>
      <c r="AY365" s="742" t="s">
        <v>211</v>
      </c>
      <c r="AZ365" s="743"/>
      <c r="BA365" s="743"/>
      <c r="BB365" s="743"/>
      <c r="BC365" s="743"/>
      <c r="BD365" s="743"/>
      <c r="BE365" s="744"/>
      <c r="BF365" s="402"/>
      <c r="BH365" s="200"/>
      <c r="BI365" s="200"/>
    </row>
    <row r="366" spans="1:62" ht="12.75" customHeight="1">
      <c r="A366" s="821" t="s">
        <v>127</v>
      </c>
      <c r="B366" s="822"/>
      <c r="C366" s="823"/>
      <c r="D366" s="836" t="s">
        <v>468</v>
      </c>
      <c r="E366" s="837"/>
      <c r="F366" s="837"/>
      <c r="G366" s="837"/>
      <c r="H366" s="837"/>
      <c r="I366" s="837"/>
      <c r="J366" s="837"/>
      <c r="K366" s="837"/>
      <c r="L366" s="837"/>
      <c r="M366" s="837"/>
      <c r="N366" s="837"/>
      <c r="O366" s="837"/>
      <c r="P366" s="837"/>
      <c r="Q366" s="837"/>
      <c r="R366" s="837"/>
      <c r="S366" s="837"/>
      <c r="T366" s="837"/>
      <c r="U366" s="837"/>
      <c r="V366" s="837"/>
      <c r="W366" s="837"/>
      <c r="X366" s="838"/>
      <c r="Y366" s="794" t="s">
        <v>331</v>
      </c>
      <c r="Z366" s="789"/>
      <c r="AA366" s="789"/>
      <c r="AB366" s="789"/>
      <c r="AC366" s="795"/>
      <c r="AD366" s="794" t="s">
        <v>59</v>
      </c>
      <c r="AE366" s="789"/>
      <c r="AF366" s="789"/>
      <c r="AG366" s="789"/>
      <c r="AH366" s="789"/>
      <c r="AI366" s="789"/>
      <c r="AJ366" s="795"/>
      <c r="AK366" s="794" t="str">
        <f>IF(Ном_=2,"Зональн., муницип. ур.","Муницип. уровень")</f>
        <v>Муницип. уровень</v>
      </c>
      <c r="AL366" s="789"/>
      <c r="AM366" s="789"/>
      <c r="AN366" s="789"/>
      <c r="AO366" s="789"/>
      <c r="AP366" s="789"/>
      <c r="AQ366" s="795"/>
      <c r="AR366" s="789" t="s">
        <v>319</v>
      </c>
      <c r="AS366" s="789"/>
      <c r="AT366" s="789"/>
      <c r="AU366" s="789"/>
      <c r="AV366" s="789"/>
      <c r="AW366" s="789"/>
      <c r="AX366" s="789"/>
      <c r="AY366" s="794" t="s">
        <v>128</v>
      </c>
      <c r="AZ366" s="789"/>
      <c r="BA366" s="789"/>
      <c r="BB366" s="789"/>
      <c r="BC366" s="789"/>
      <c r="BD366" s="789"/>
      <c r="BE366" s="795"/>
      <c r="BF366" s="402"/>
      <c r="BH366" s="200"/>
      <c r="BI366" s="200"/>
    </row>
    <row r="367" spans="1:62" ht="18" customHeight="1">
      <c r="A367" s="824"/>
      <c r="B367" s="825"/>
      <c r="C367" s="826"/>
      <c r="D367" s="755"/>
      <c r="E367" s="756"/>
      <c r="F367" s="756"/>
      <c r="G367" s="756"/>
      <c r="H367" s="756"/>
      <c r="I367" s="756"/>
      <c r="J367" s="756"/>
      <c r="K367" s="756"/>
      <c r="L367" s="756"/>
      <c r="M367" s="756"/>
      <c r="N367" s="756"/>
      <c r="O367" s="756"/>
      <c r="P367" s="756"/>
      <c r="Q367" s="756"/>
      <c r="R367" s="756"/>
      <c r="S367" s="756"/>
      <c r="T367" s="756"/>
      <c r="U367" s="756"/>
      <c r="V367" s="756"/>
      <c r="W367" s="756"/>
      <c r="X367" s="757"/>
      <c r="Y367" s="796"/>
      <c r="Z367" s="790"/>
      <c r="AA367" s="790"/>
      <c r="AB367" s="790"/>
      <c r="AC367" s="797"/>
      <c r="AD367" s="796"/>
      <c r="AE367" s="790"/>
      <c r="AF367" s="790"/>
      <c r="AG367" s="790"/>
      <c r="AH367" s="790"/>
      <c r="AI367" s="790"/>
      <c r="AJ367" s="797"/>
      <c r="AK367" s="796"/>
      <c r="AL367" s="790"/>
      <c r="AM367" s="790"/>
      <c r="AN367" s="790"/>
      <c r="AO367" s="790"/>
      <c r="AP367" s="790"/>
      <c r="AQ367" s="797"/>
      <c r="AR367" s="790"/>
      <c r="AS367" s="790"/>
      <c r="AT367" s="790"/>
      <c r="AU367" s="790"/>
      <c r="AV367" s="790"/>
      <c r="AW367" s="790"/>
      <c r="AX367" s="790"/>
      <c r="AY367" s="796"/>
      <c r="AZ367" s="790"/>
      <c r="BA367" s="790"/>
      <c r="BB367" s="790"/>
      <c r="BC367" s="790"/>
      <c r="BD367" s="790"/>
      <c r="BE367" s="797"/>
      <c r="BF367" s="402"/>
      <c r="BH367" s="200"/>
      <c r="BI367" s="200"/>
    </row>
    <row r="368" spans="1:62" ht="12.75" customHeight="1">
      <c r="A368" s="824"/>
      <c r="B368" s="825"/>
      <c r="C368" s="826"/>
      <c r="D368" s="755"/>
      <c r="E368" s="756"/>
      <c r="F368" s="756"/>
      <c r="G368" s="756"/>
      <c r="H368" s="756"/>
      <c r="I368" s="756"/>
      <c r="J368" s="756"/>
      <c r="K368" s="756"/>
      <c r="L368" s="756"/>
      <c r="M368" s="756"/>
      <c r="N368" s="756"/>
      <c r="O368" s="756"/>
      <c r="P368" s="756"/>
      <c r="Q368" s="756"/>
      <c r="R368" s="756"/>
      <c r="S368" s="756"/>
      <c r="T368" s="756"/>
      <c r="U368" s="756"/>
      <c r="V368" s="756"/>
      <c r="W368" s="756"/>
      <c r="X368" s="757"/>
      <c r="Y368" s="1"/>
      <c r="Z368" s="7"/>
      <c r="AA368" s="7"/>
      <c r="AB368" s="7"/>
      <c r="AC368" s="6"/>
      <c r="AD368" s="776" t="s">
        <v>369</v>
      </c>
      <c r="AE368" s="777"/>
      <c r="AF368" s="777"/>
      <c r="AG368" s="777"/>
      <c r="AH368" s="777"/>
      <c r="AI368" s="777"/>
      <c r="AJ368" s="777"/>
      <c r="AK368" s="776" t="s">
        <v>370</v>
      </c>
      <c r="AL368" s="777"/>
      <c r="AM368" s="777"/>
      <c r="AN368" s="777"/>
      <c r="AO368" s="777"/>
      <c r="AP368" s="777"/>
      <c r="AQ368" s="777"/>
      <c r="AR368" s="776" t="s">
        <v>140</v>
      </c>
      <c r="AS368" s="777"/>
      <c r="AT368" s="777"/>
      <c r="AU368" s="777"/>
      <c r="AV368" s="777"/>
      <c r="AW368" s="777"/>
      <c r="AX368" s="777"/>
      <c r="AY368" s="776" t="s">
        <v>142</v>
      </c>
      <c r="AZ368" s="777"/>
      <c r="BA368" s="777"/>
      <c r="BB368" s="777"/>
      <c r="BC368" s="777"/>
      <c r="BD368" s="777"/>
      <c r="BE368" s="778"/>
      <c r="BF368" s="402"/>
      <c r="BH368" s="200"/>
      <c r="BI368" s="200"/>
    </row>
    <row r="369" spans="1:62" ht="12.75" customHeight="1">
      <c r="A369" s="824"/>
      <c r="B369" s="825"/>
      <c r="C369" s="826"/>
      <c r="D369" s="755"/>
      <c r="E369" s="756"/>
      <c r="F369" s="756"/>
      <c r="G369" s="756"/>
      <c r="H369" s="756"/>
      <c r="I369" s="756"/>
      <c r="J369" s="756"/>
      <c r="K369" s="756"/>
      <c r="L369" s="756"/>
      <c r="M369" s="756"/>
      <c r="N369" s="756"/>
      <c r="O369" s="756"/>
      <c r="P369" s="756"/>
      <c r="Q369" s="756"/>
      <c r="R369" s="756"/>
      <c r="S369" s="756"/>
      <c r="T369" s="756"/>
      <c r="U369" s="756"/>
      <c r="V369" s="756"/>
      <c r="W369" s="756"/>
      <c r="X369" s="757"/>
      <c r="Y369" s="1"/>
      <c r="Z369" s="7"/>
      <c r="AA369" s="7"/>
      <c r="AB369" s="7"/>
      <c r="AC369" s="6"/>
      <c r="AD369" s="776" t="s">
        <v>368</v>
      </c>
      <c r="AE369" s="777"/>
      <c r="AF369" s="777"/>
      <c r="AG369" s="777"/>
      <c r="AH369" s="777"/>
      <c r="AI369" s="777"/>
      <c r="AJ369" s="777"/>
      <c r="AK369" s="776" t="s">
        <v>129</v>
      </c>
      <c r="AL369" s="777"/>
      <c r="AM369" s="777"/>
      <c r="AN369" s="777"/>
      <c r="AO369" s="777"/>
      <c r="AP369" s="777"/>
      <c r="AQ369" s="777"/>
      <c r="AR369" s="776" t="s">
        <v>141</v>
      </c>
      <c r="AS369" s="777"/>
      <c r="AT369" s="777"/>
      <c r="AU369" s="777"/>
      <c r="AV369" s="777"/>
      <c r="AW369" s="777"/>
      <c r="AX369" s="777"/>
      <c r="AY369" s="776" t="s">
        <v>143</v>
      </c>
      <c r="AZ369" s="777"/>
      <c r="BA369" s="777"/>
      <c r="BB369" s="777"/>
      <c r="BC369" s="777"/>
      <c r="BD369" s="777"/>
      <c r="BE369" s="778"/>
      <c r="BF369" s="402"/>
      <c r="BH369" s="200"/>
      <c r="BI369" s="200"/>
    </row>
    <row r="370" spans="1:62" ht="12.75" customHeight="1">
      <c r="A370" s="824"/>
      <c r="B370" s="825"/>
      <c r="C370" s="826"/>
      <c r="D370" s="755"/>
      <c r="E370" s="756"/>
      <c r="F370" s="756"/>
      <c r="G370" s="756"/>
      <c r="H370" s="756"/>
      <c r="I370" s="756"/>
      <c r="J370" s="756"/>
      <c r="K370" s="756"/>
      <c r="L370" s="756"/>
      <c r="M370" s="756"/>
      <c r="N370" s="756"/>
      <c r="O370" s="756"/>
      <c r="P370" s="756"/>
      <c r="Q370" s="756"/>
      <c r="R370" s="756"/>
      <c r="S370" s="756"/>
      <c r="T370" s="756"/>
      <c r="U370" s="756"/>
      <c r="V370" s="756"/>
      <c r="W370" s="756"/>
      <c r="X370" s="757"/>
      <c r="Y370" s="1"/>
      <c r="Z370" s="7"/>
      <c r="AA370" s="7"/>
      <c r="AB370" s="7"/>
      <c r="AC370" s="6"/>
      <c r="AD370" s="779" t="s">
        <v>213</v>
      </c>
      <c r="AE370" s="780"/>
      <c r="AF370" s="780"/>
      <c r="AG370" s="780"/>
      <c r="AH370" s="780"/>
      <c r="AI370" s="780"/>
      <c r="AJ370" s="780"/>
      <c r="AK370" s="779" t="s">
        <v>212</v>
      </c>
      <c r="AL370" s="780"/>
      <c r="AM370" s="780"/>
      <c r="AN370" s="780"/>
      <c r="AO370" s="780"/>
      <c r="AP370" s="780"/>
      <c r="AQ370" s="780"/>
      <c r="AR370" s="779" t="s">
        <v>354</v>
      </c>
      <c r="AS370" s="780"/>
      <c r="AT370" s="780"/>
      <c r="AU370" s="780"/>
      <c r="AV370" s="780"/>
      <c r="AW370" s="780"/>
      <c r="AX370" s="780"/>
      <c r="AY370" s="776" t="s">
        <v>355</v>
      </c>
      <c r="AZ370" s="777"/>
      <c r="BA370" s="777"/>
      <c r="BB370" s="777"/>
      <c r="BC370" s="777"/>
      <c r="BD370" s="777"/>
      <c r="BE370" s="778"/>
      <c r="BF370" s="402"/>
      <c r="BH370" s="200"/>
      <c r="BI370" s="200"/>
    </row>
    <row r="371" spans="1:62" ht="11.25" customHeight="1">
      <c r="A371" s="824"/>
      <c r="B371" s="825"/>
      <c r="C371" s="826"/>
      <c r="D371" s="755"/>
      <c r="E371" s="756"/>
      <c r="F371" s="756"/>
      <c r="G371" s="756"/>
      <c r="H371" s="756"/>
      <c r="I371" s="756"/>
      <c r="J371" s="756"/>
      <c r="K371" s="756"/>
      <c r="L371" s="756"/>
      <c r="M371" s="756"/>
      <c r="N371" s="756"/>
      <c r="O371" s="756"/>
      <c r="P371" s="756"/>
      <c r="Q371" s="756"/>
      <c r="R371" s="756"/>
      <c r="S371" s="756"/>
      <c r="T371" s="756"/>
      <c r="U371" s="756"/>
      <c r="V371" s="756"/>
      <c r="W371" s="756"/>
      <c r="X371" s="757"/>
      <c r="Y371" s="1"/>
      <c r="Z371" s="7"/>
      <c r="AA371" s="7"/>
      <c r="AB371" s="7"/>
      <c r="AC371" s="6"/>
      <c r="AD371" s="39"/>
      <c r="AE371" s="279"/>
      <c r="AF371" s="279"/>
      <c r="AG371" s="279"/>
      <c r="AH371" s="279"/>
      <c r="AI371" s="279"/>
      <c r="AJ371" s="279"/>
      <c r="AK371" s="39"/>
      <c r="AL371" s="279"/>
      <c r="AM371" s="279"/>
      <c r="AN371" s="279"/>
      <c r="AO371" s="279"/>
      <c r="AP371" s="279"/>
      <c r="AQ371" s="279"/>
      <c r="AR371" s="39"/>
      <c r="AS371" s="279"/>
      <c r="AT371" s="279"/>
      <c r="AU371" s="279"/>
      <c r="AV371" s="279"/>
      <c r="AW371" s="279"/>
      <c r="AX371" s="279"/>
      <c r="AY371" s="779" t="s">
        <v>144</v>
      </c>
      <c r="AZ371" s="780"/>
      <c r="BA371" s="780"/>
      <c r="BB371" s="780"/>
      <c r="BC371" s="780"/>
      <c r="BD371" s="780"/>
      <c r="BE371" s="781"/>
      <c r="BF371" s="402"/>
      <c r="BH371" s="200"/>
      <c r="BI371" s="200"/>
    </row>
    <row r="372" spans="1:62" ht="20.25" customHeight="1">
      <c r="A372" s="824"/>
      <c r="B372" s="825"/>
      <c r="C372" s="826"/>
      <c r="D372" s="801" t="s">
        <v>619</v>
      </c>
      <c r="E372" s="802"/>
      <c r="F372" s="802"/>
      <c r="G372" s="802"/>
      <c r="H372" s="802"/>
      <c r="I372" s="802"/>
      <c r="J372" s="802"/>
      <c r="K372" s="802"/>
      <c r="L372" s="802"/>
      <c r="M372" s="802"/>
      <c r="N372" s="802"/>
      <c r="O372" s="802"/>
      <c r="P372" s="802"/>
      <c r="Q372" s="802"/>
      <c r="R372" s="802"/>
      <c r="S372" s="802"/>
      <c r="T372" s="802"/>
      <c r="U372" s="802"/>
      <c r="V372" s="802"/>
      <c r="W372" s="802"/>
      <c r="X372" s="803"/>
      <c r="Y372" s="798"/>
      <c r="Z372" s="799"/>
      <c r="AA372" s="799"/>
      <c r="AB372" s="799"/>
      <c r="AC372" s="800"/>
      <c r="AD372" s="779"/>
      <c r="AE372" s="780"/>
      <c r="AF372" s="780"/>
      <c r="AG372" s="780"/>
      <c r="AH372" s="780"/>
      <c r="AI372" s="780"/>
      <c r="AJ372" s="780"/>
      <c r="AK372" s="779"/>
      <c r="AL372" s="780"/>
      <c r="AM372" s="780"/>
      <c r="AN372" s="780"/>
      <c r="AO372" s="780"/>
      <c r="AP372" s="780"/>
      <c r="AQ372" s="780"/>
      <c r="AR372" s="779"/>
      <c r="AS372" s="780"/>
      <c r="AT372" s="780"/>
      <c r="AU372" s="780"/>
      <c r="AV372" s="780"/>
      <c r="AW372" s="780"/>
      <c r="AX372" s="780"/>
      <c r="AY372" s="782"/>
      <c r="AZ372" s="783"/>
      <c r="BA372" s="783"/>
      <c r="BB372" s="783"/>
      <c r="BC372" s="783"/>
      <c r="BD372" s="783"/>
      <c r="BE372" s="784"/>
      <c r="BF372" s="402"/>
      <c r="BH372" s="200"/>
      <c r="BI372" s="200"/>
    </row>
    <row r="373" spans="1:62">
      <c r="A373" s="824"/>
      <c r="B373" s="825"/>
      <c r="C373" s="826"/>
      <c r="D373" s="801"/>
      <c r="E373" s="802"/>
      <c r="F373" s="802"/>
      <c r="G373" s="802"/>
      <c r="H373" s="802"/>
      <c r="I373" s="802"/>
      <c r="J373" s="802"/>
      <c r="K373" s="802"/>
      <c r="L373" s="802"/>
      <c r="M373" s="802"/>
      <c r="N373" s="802"/>
      <c r="O373" s="802"/>
      <c r="P373" s="802"/>
      <c r="Q373" s="802"/>
      <c r="R373" s="802"/>
      <c r="S373" s="802"/>
      <c r="T373" s="802"/>
      <c r="U373" s="802"/>
      <c r="V373" s="802"/>
      <c r="W373" s="802"/>
      <c r="X373" s="803"/>
      <c r="Y373" s="851" t="str">
        <f>IF(AND(AD373="",AK373="",AR373="",AY373=""),IF(FIO="","",0),"")</f>
        <v/>
      </c>
      <c r="Z373" s="851"/>
      <c r="AA373" s="851"/>
      <c r="AB373" s="851"/>
      <c r="AC373" s="851"/>
      <c r="AD373" s="711"/>
      <c r="AE373" s="712"/>
      <c r="AF373" s="712"/>
      <c r="AG373" s="712"/>
      <c r="AH373" s="712"/>
      <c r="AI373" s="712"/>
      <c r="AJ373" s="713"/>
      <c r="AK373" s="748"/>
      <c r="AL373" s="748"/>
      <c r="AM373" s="748"/>
      <c r="AN373" s="748"/>
      <c r="AO373" s="748"/>
      <c r="AP373" s="748"/>
      <c r="AQ373" s="748"/>
      <c r="AR373" s="748"/>
      <c r="AS373" s="748"/>
      <c r="AT373" s="748"/>
      <c r="AU373" s="748"/>
      <c r="AV373" s="748"/>
      <c r="AW373" s="748"/>
      <c r="AX373" s="748"/>
      <c r="AY373" s="748"/>
      <c r="AZ373" s="748"/>
      <c r="BA373" s="748"/>
      <c r="BB373" s="748"/>
      <c r="BC373" s="748"/>
      <c r="BD373" s="748"/>
      <c r="BE373" s="748"/>
      <c r="BF373" s="402"/>
      <c r="BG373" s="24">
        <f>SUM(Y373:BE374)</f>
        <v>0</v>
      </c>
      <c r="BH373" s="280">
        <v>250</v>
      </c>
      <c r="BI373" s="280"/>
    </row>
    <row r="374" spans="1:62" ht="12.75" customHeight="1">
      <c r="A374" s="827"/>
      <c r="B374" s="828"/>
      <c r="C374" s="829"/>
      <c r="D374" s="804"/>
      <c r="E374" s="805"/>
      <c r="F374" s="805"/>
      <c r="G374" s="805"/>
      <c r="H374" s="805"/>
      <c r="I374" s="805"/>
      <c r="J374" s="805"/>
      <c r="K374" s="805"/>
      <c r="L374" s="805"/>
      <c r="M374" s="805"/>
      <c r="N374" s="805"/>
      <c r="O374" s="805"/>
      <c r="P374" s="805"/>
      <c r="Q374" s="805"/>
      <c r="R374" s="805"/>
      <c r="S374" s="805"/>
      <c r="T374" s="805"/>
      <c r="U374" s="805"/>
      <c r="V374" s="805"/>
      <c r="W374" s="805"/>
      <c r="X374" s="806"/>
      <c r="Y374" s="851"/>
      <c r="Z374" s="851"/>
      <c r="AA374" s="851"/>
      <c r="AB374" s="851"/>
      <c r="AC374" s="851"/>
      <c r="AD374" s="714"/>
      <c r="AE374" s="715"/>
      <c r="AF374" s="715"/>
      <c r="AG374" s="715"/>
      <c r="AH374" s="715"/>
      <c r="AI374" s="715"/>
      <c r="AJ374" s="716"/>
      <c r="AK374" s="748"/>
      <c r="AL374" s="748"/>
      <c r="AM374" s="748"/>
      <c r="AN374" s="748"/>
      <c r="AO374" s="748"/>
      <c r="AP374" s="748"/>
      <c r="AQ374" s="748"/>
      <c r="AR374" s="748"/>
      <c r="AS374" s="748"/>
      <c r="AT374" s="748"/>
      <c r="AU374" s="748"/>
      <c r="AV374" s="748"/>
      <c r="AW374" s="748"/>
      <c r="AX374" s="748"/>
      <c r="AY374" s="748"/>
      <c r="AZ374" s="748"/>
      <c r="BA374" s="748"/>
      <c r="BB374" s="748"/>
      <c r="BC374" s="748"/>
      <c r="BD374" s="748"/>
      <c r="BE374" s="748"/>
      <c r="BF374" s="402"/>
      <c r="BG374" s="200"/>
      <c r="BH374" s="200"/>
      <c r="BI374" s="200"/>
    </row>
    <row r="375" spans="1:62" ht="12.75" customHeight="1">
      <c r="A375" s="821" t="s">
        <v>42</v>
      </c>
      <c r="B375" s="822"/>
      <c r="C375" s="823"/>
      <c r="D375" s="836" t="s">
        <v>590</v>
      </c>
      <c r="E375" s="837"/>
      <c r="F375" s="837"/>
      <c r="G375" s="837"/>
      <c r="H375" s="837"/>
      <c r="I375" s="837"/>
      <c r="J375" s="837"/>
      <c r="K375" s="837"/>
      <c r="L375" s="837"/>
      <c r="M375" s="837"/>
      <c r="N375" s="837"/>
      <c r="O375" s="837"/>
      <c r="P375" s="837"/>
      <c r="Q375" s="837"/>
      <c r="R375" s="837"/>
      <c r="S375" s="837"/>
      <c r="T375" s="837"/>
      <c r="U375" s="837"/>
      <c r="V375" s="837"/>
      <c r="W375" s="837"/>
      <c r="X375" s="838"/>
      <c r="Y375" s="794" t="s">
        <v>331</v>
      </c>
      <c r="Z375" s="789"/>
      <c r="AA375" s="789"/>
      <c r="AB375" s="789"/>
      <c r="AC375" s="795"/>
      <c r="AD375" s="794" t="s">
        <v>59</v>
      </c>
      <c r="AE375" s="789"/>
      <c r="AF375" s="789"/>
      <c r="AG375" s="789"/>
      <c r="AH375" s="789"/>
      <c r="AI375" s="789"/>
      <c r="AJ375" s="795"/>
      <c r="AK375" s="794" t="str">
        <f>IF(Ном_=2,"Зональн., муницип. ур.","Муницип. уровень")</f>
        <v>Муницип. уровень</v>
      </c>
      <c r="AL375" s="789"/>
      <c r="AM375" s="789"/>
      <c r="AN375" s="789"/>
      <c r="AO375" s="789"/>
      <c r="AP375" s="789"/>
      <c r="AQ375" s="795"/>
      <c r="AR375" s="789" t="s">
        <v>319</v>
      </c>
      <c r="AS375" s="789"/>
      <c r="AT375" s="789"/>
      <c r="AU375" s="789"/>
      <c r="AV375" s="789"/>
      <c r="AW375" s="789"/>
      <c r="AX375" s="789"/>
      <c r="AY375" s="794" t="s">
        <v>322</v>
      </c>
      <c r="AZ375" s="789"/>
      <c r="BA375" s="789"/>
      <c r="BB375" s="789"/>
      <c r="BC375" s="789"/>
      <c r="BD375" s="789"/>
      <c r="BE375" s="795"/>
      <c r="BF375" s="402"/>
      <c r="BH375" s="200"/>
      <c r="BI375" s="200"/>
    </row>
    <row r="376" spans="1:62" ht="15" customHeight="1">
      <c r="A376" s="824"/>
      <c r="B376" s="825"/>
      <c r="C376" s="826"/>
      <c r="D376" s="755"/>
      <c r="E376" s="756"/>
      <c r="F376" s="756"/>
      <c r="G376" s="756"/>
      <c r="H376" s="756"/>
      <c r="I376" s="756"/>
      <c r="J376" s="756"/>
      <c r="K376" s="756"/>
      <c r="L376" s="756"/>
      <c r="M376" s="756"/>
      <c r="N376" s="756"/>
      <c r="O376" s="756"/>
      <c r="P376" s="756"/>
      <c r="Q376" s="756"/>
      <c r="R376" s="756"/>
      <c r="S376" s="756"/>
      <c r="T376" s="756"/>
      <c r="U376" s="756"/>
      <c r="V376" s="756"/>
      <c r="W376" s="756"/>
      <c r="X376" s="757"/>
      <c r="Y376" s="796"/>
      <c r="Z376" s="790"/>
      <c r="AA376" s="790"/>
      <c r="AB376" s="790"/>
      <c r="AC376" s="797"/>
      <c r="AD376" s="796"/>
      <c r="AE376" s="790"/>
      <c r="AF376" s="790"/>
      <c r="AG376" s="790"/>
      <c r="AH376" s="790"/>
      <c r="AI376" s="790"/>
      <c r="AJ376" s="797"/>
      <c r="AK376" s="796"/>
      <c r="AL376" s="790"/>
      <c r="AM376" s="790"/>
      <c r="AN376" s="790"/>
      <c r="AO376" s="790"/>
      <c r="AP376" s="790"/>
      <c r="AQ376" s="797"/>
      <c r="AR376" s="790"/>
      <c r="AS376" s="790"/>
      <c r="AT376" s="790"/>
      <c r="AU376" s="790"/>
      <c r="AV376" s="790"/>
      <c r="AW376" s="790"/>
      <c r="AX376" s="790"/>
      <c r="AY376" s="796"/>
      <c r="AZ376" s="790"/>
      <c r="BA376" s="790"/>
      <c r="BB376" s="790"/>
      <c r="BC376" s="790"/>
      <c r="BD376" s="790"/>
      <c r="BE376" s="797"/>
      <c r="BF376" s="402"/>
      <c r="BH376" s="200"/>
      <c r="BI376" s="200"/>
    </row>
    <row r="377" spans="1:62" ht="12.75" customHeight="1">
      <c r="A377" s="824"/>
      <c r="B377" s="825"/>
      <c r="C377" s="826"/>
      <c r="D377" s="755"/>
      <c r="E377" s="756"/>
      <c r="F377" s="756"/>
      <c r="G377" s="756"/>
      <c r="H377" s="756"/>
      <c r="I377" s="756"/>
      <c r="J377" s="756"/>
      <c r="K377" s="756"/>
      <c r="L377" s="756"/>
      <c r="M377" s="756"/>
      <c r="N377" s="756"/>
      <c r="O377" s="756"/>
      <c r="P377" s="756"/>
      <c r="Q377" s="756"/>
      <c r="R377" s="756"/>
      <c r="S377" s="756"/>
      <c r="T377" s="756"/>
      <c r="U377" s="756"/>
      <c r="V377" s="756"/>
      <c r="W377" s="756"/>
      <c r="X377" s="757"/>
      <c r="Y377" s="1"/>
      <c r="Z377" s="7"/>
      <c r="AA377" s="7"/>
      <c r="AB377" s="7"/>
      <c r="AC377" s="6"/>
      <c r="AD377" s="776" t="s">
        <v>130</v>
      </c>
      <c r="AE377" s="777"/>
      <c r="AF377" s="777"/>
      <c r="AG377" s="777"/>
      <c r="AH377" s="777"/>
      <c r="AI377" s="777"/>
      <c r="AJ377" s="777"/>
      <c r="AK377" s="776" t="s">
        <v>132</v>
      </c>
      <c r="AL377" s="777"/>
      <c r="AM377" s="777"/>
      <c r="AN377" s="777"/>
      <c r="AO377" s="777"/>
      <c r="AP377" s="777"/>
      <c r="AQ377" s="777"/>
      <c r="AR377" s="776" t="s">
        <v>431</v>
      </c>
      <c r="AS377" s="777"/>
      <c r="AT377" s="777"/>
      <c r="AU377" s="777"/>
      <c r="AV377" s="777"/>
      <c r="AW377" s="777"/>
      <c r="AX377" s="777"/>
      <c r="AY377" s="776" t="s">
        <v>432</v>
      </c>
      <c r="AZ377" s="777"/>
      <c r="BA377" s="777"/>
      <c r="BB377" s="777"/>
      <c r="BC377" s="777"/>
      <c r="BD377" s="777"/>
      <c r="BE377" s="778"/>
      <c r="BF377" s="402"/>
      <c r="BH377" s="200"/>
      <c r="BI377" s="200"/>
    </row>
    <row r="378" spans="1:62" ht="12.75" customHeight="1">
      <c r="A378" s="824"/>
      <c r="B378" s="825"/>
      <c r="C378" s="826"/>
      <c r="D378" s="755"/>
      <c r="E378" s="756"/>
      <c r="F378" s="756"/>
      <c r="G378" s="756"/>
      <c r="H378" s="756"/>
      <c r="I378" s="756"/>
      <c r="J378" s="756"/>
      <c r="K378" s="756"/>
      <c r="L378" s="756"/>
      <c r="M378" s="756"/>
      <c r="N378" s="756"/>
      <c r="O378" s="756"/>
      <c r="P378" s="756"/>
      <c r="Q378" s="756"/>
      <c r="R378" s="756"/>
      <c r="S378" s="756"/>
      <c r="T378" s="756"/>
      <c r="U378" s="756"/>
      <c r="V378" s="756"/>
      <c r="W378" s="756"/>
      <c r="X378" s="757"/>
      <c r="Y378" s="1"/>
      <c r="Z378" s="7"/>
      <c r="AA378" s="7"/>
      <c r="AB378" s="7"/>
      <c r="AC378" s="6"/>
      <c r="AD378" s="776" t="s">
        <v>131</v>
      </c>
      <c r="AE378" s="777"/>
      <c r="AF378" s="777"/>
      <c r="AG378" s="777"/>
      <c r="AH378" s="777"/>
      <c r="AI378" s="777"/>
      <c r="AJ378" s="777"/>
      <c r="AK378" s="776" t="s">
        <v>133</v>
      </c>
      <c r="AL378" s="777"/>
      <c r="AM378" s="777"/>
      <c r="AN378" s="777"/>
      <c r="AO378" s="777"/>
      <c r="AP378" s="777"/>
      <c r="AQ378" s="777"/>
      <c r="AR378" s="776" t="s">
        <v>433</v>
      </c>
      <c r="AS378" s="777"/>
      <c r="AT378" s="777"/>
      <c r="AU378" s="777"/>
      <c r="AV378" s="777"/>
      <c r="AW378" s="777"/>
      <c r="AX378" s="777"/>
      <c r="AY378" s="776" t="s">
        <v>434</v>
      </c>
      <c r="AZ378" s="777"/>
      <c r="BA378" s="777"/>
      <c r="BB378" s="777"/>
      <c r="BC378" s="777"/>
      <c r="BD378" s="777"/>
      <c r="BE378" s="778"/>
      <c r="BF378" s="402"/>
      <c r="BH378" s="200"/>
      <c r="BI378" s="200"/>
    </row>
    <row r="379" spans="1:62" ht="12.75" customHeight="1">
      <c r="A379" s="824"/>
      <c r="B379" s="825"/>
      <c r="C379" s="826"/>
      <c r="D379" s="764" t="s">
        <v>479</v>
      </c>
      <c r="E379" s="765"/>
      <c r="F379" s="765"/>
      <c r="G379" s="765"/>
      <c r="H379" s="765"/>
      <c r="I379" s="765"/>
      <c r="J379" s="765"/>
      <c r="K379" s="765"/>
      <c r="L379" s="765"/>
      <c r="M379" s="765"/>
      <c r="N379" s="765"/>
      <c r="O379" s="765"/>
      <c r="P379" s="765"/>
      <c r="Q379" s="765"/>
      <c r="R379" s="765"/>
      <c r="S379" s="765"/>
      <c r="T379" s="765"/>
      <c r="U379" s="765"/>
      <c r="V379" s="765"/>
      <c r="W379" s="765"/>
      <c r="X379" s="766"/>
      <c r="Y379" s="1"/>
      <c r="Z379" s="7"/>
      <c r="AA379" s="7"/>
      <c r="AB379" s="7"/>
      <c r="AC379" s="6"/>
      <c r="AD379" s="776" t="s">
        <v>213</v>
      </c>
      <c r="AE379" s="777"/>
      <c r="AF379" s="777"/>
      <c r="AG379" s="777"/>
      <c r="AH379" s="777"/>
      <c r="AI379" s="777"/>
      <c r="AJ379" s="778"/>
      <c r="AK379" s="776" t="s">
        <v>212</v>
      </c>
      <c r="AL379" s="777"/>
      <c r="AM379" s="777"/>
      <c r="AN379" s="777"/>
      <c r="AO379" s="777"/>
      <c r="AP379" s="777"/>
      <c r="AQ379" s="778"/>
      <c r="AR379" s="776" t="s">
        <v>354</v>
      </c>
      <c r="AS379" s="777"/>
      <c r="AT379" s="777"/>
      <c r="AU379" s="777"/>
      <c r="AV379" s="777"/>
      <c r="AW379" s="777"/>
      <c r="AX379" s="778"/>
      <c r="AY379" s="779" t="s">
        <v>435</v>
      </c>
      <c r="AZ379" s="780"/>
      <c r="BA379" s="780"/>
      <c r="BB379" s="780"/>
      <c r="BC379" s="780"/>
      <c r="BD379" s="780"/>
      <c r="BE379" s="781"/>
      <c r="BF379" s="402"/>
      <c r="BH379" s="200"/>
      <c r="BI379" s="200"/>
    </row>
    <row r="380" spans="1:62" ht="9" customHeight="1">
      <c r="A380" s="824"/>
      <c r="B380" s="825"/>
      <c r="C380" s="826"/>
      <c r="D380" s="764"/>
      <c r="E380" s="765"/>
      <c r="F380" s="765"/>
      <c r="G380" s="765"/>
      <c r="H380" s="765"/>
      <c r="I380" s="765"/>
      <c r="J380" s="765"/>
      <c r="K380" s="765"/>
      <c r="L380" s="765"/>
      <c r="M380" s="765"/>
      <c r="N380" s="765"/>
      <c r="O380" s="765"/>
      <c r="P380" s="765"/>
      <c r="Q380" s="765"/>
      <c r="R380" s="765"/>
      <c r="S380" s="765"/>
      <c r="T380" s="765"/>
      <c r="U380" s="765"/>
      <c r="V380" s="765"/>
      <c r="W380" s="765"/>
      <c r="X380" s="766"/>
      <c r="Y380" s="1"/>
      <c r="Z380" s="7"/>
      <c r="AA380" s="7"/>
      <c r="AB380" s="7"/>
      <c r="AC380" s="6"/>
      <c r="AD380" s="776"/>
      <c r="AE380" s="777"/>
      <c r="AF380" s="777"/>
      <c r="AG380" s="777"/>
      <c r="AH380" s="777"/>
      <c r="AI380" s="777"/>
      <c r="AJ380" s="778"/>
      <c r="AK380" s="776"/>
      <c r="AL380" s="777"/>
      <c r="AM380" s="777"/>
      <c r="AN380" s="777"/>
      <c r="AO380" s="777"/>
      <c r="AP380" s="777"/>
      <c r="AQ380" s="778"/>
      <c r="AR380" s="776"/>
      <c r="AS380" s="777"/>
      <c r="AT380" s="777"/>
      <c r="AU380" s="777"/>
      <c r="AV380" s="777"/>
      <c r="AW380" s="777"/>
      <c r="AX380" s="778"/>
      <c r="AY380" s="776" t="s">
        <v>144</v>
      </c>
      <c r="AZ380" s="777"/>
      <c r="BA380" s="777"/>
      <c r="BB380" s="777"/>
      <c r="BC380" s="777"/>
      <c r="BD380" s="777"/>
      <c r="BE380" s="778"/>
      <c r="BF380" s="402"/>
      <c r="BH380" s="200"/>
      <c r="BI380" s="200"/>
    </row>
    <row r="381" spans="1:62" ht="8.25" customHeight="1">
      <c r="A381" s="824"/>
      <c r="B381" s="825"/>
      <c r="C381" s="826"/>
      <c r="D381" s="764"/>
      <c r="E381" s="765"/>
      <c r="F381" s="765"/>
      <c r="G381" s="765"/>
      <c r="H381" s="765"/>
      <c r="I381" s="765"/>
      <c r="J381" s="765"/>
      <c r="K381" s="765"/>
      <c r="L381" s="765"/>
      <c r="M381" s="765"/>
      <c r="N381" s="765"/>
      <c r="O381" s="765"/>
      <c r="P381" s="765"/>
      <c r="Q381" s="765"/>
      <c r="R381" s="765"/>
      <c r="S381" s="765"/>
      <c r="T381" s="765"/>
      <c r="U381" s="765"/>
      <c r="V381" s="765"/>
      <c r="W381" s="765"/>
      <c r="X381" s="766"/>
      <c r="Y381" s="798"/>
      <c r="Z381" s="799"/>
      <c r="AA381" s="799"/>
      <c r="AB381" s="799"/>
      <c r="AC381" s="800"/>
      <c r="AD381" s="779"/>
      <c r="AE381" s="780"/>
      <c r="AF381" s="780"/>
      <c r="AG381" s="780"/>
      <c r="AH381" s="780"/>
      <c r="AI381" s="780"/>
      <c r="AJ381" s="780"/>
      <c r="AK381" s="779"/>
      <c r="AL381" s="780"/>
      <c r="AM381" s="780"/>
      <c r="AN381" s="780"/>
      <c r="AO381" s="780"/>
      <c r="AP381" s="780"/>
      <c r="AQ381" s="780"/>
      <c r="AR381" s="779"/>
      <c r="AS381" s="780"/>
      <c r="AT381" s="780"/>
      <c r="AU381" s="780"/>
      <c r="AV381" s="780"/>
      <c r="AW381" s="780"/>
      <c r="AX381" s="780"/>
      <c r="AY381" s="949"/>
      <c r="AZ381" s="950"/>
      <c r="BA381" s="950"/>
      <c r="BB381" s="950"/>
      <c r="BC381" s="950"/>
      <c r="BD381" s="950"/>
      <c r="BE381" s="951"/>
      <c r="BF381" s="402"/>
      <c r="BH381" s="200"/>
      <c r="BI381" s="200"/>
    </row>
    <row r="382" spans="1:62" ht="12.75" customHeight="1">
      <c r="A382" s="824"/>
      <c r="B382" s="825"/>
      <c r="C382" s="826"/>
      <c r="D382" s="764"/>
      <c r="E382" s="765"/>
      <c r="F382" s="765"/>
      <c r="G382" s="765"/>
      <c r="H382" s="765"/>
      <c r="I382" s="765"/>
      <c r="J382" s="765"/>
      <c r="K382" s="765"/>
      <c r="L382" s="765"/>
      <c r="M382" s="765"/>
      <c r="N382" s="765"/>
      <c r="O382" s="765"/>
      <c r="P382" s="765"/>
      <c r="Q382" s="765"/>
      <c r="R382" s="765"/>
      <c r="S382" s="765"/>
      <c r="T382" s="765"/>
      <c r="U382" s="765"/>
      <c r="V382" s="765"/>
      <c r="W382" s="765"/>
      <c r="X382" s="766"/>
      <c r="Y382" s="851" t="str">
        <f>IF(AND(AD382="",AK382="",AR382="",AY382=""),IF(FIO="","",0),"")</f>
        <v/>
      </c>
      <c r="Z382" s="851"/>
      <c r="AA382" s="851"/>
      <c r="AB382" s="851"/>
      <c r="AC382" s="851"/>
      <c r="AD382" s="711"/>
      <c r="AE382" s="712"/>
      <c r="AF382" s="712"/>
      <c r="AG382" s="712"/>
      <c r="AH382" s="712"/>
      <c r="AI382" s="712"/>
      <c r="AJ382" s="713"/>
      <c r="AK382" s="748"/>
      <c r="AL382" s="748"/>
      <c r="AM382" s="748"/>
      <c r="AN382" s="748"/>
      <c r="AO382" s="748"/>
      <c r="AP382" s="748"/>
      <c r="AQ382" s="748"/>
      <c r="AR382" s="748"/>
      <c r="AS382" s="748"/>
      <c r="AT382" s="748"/>
      <c r="AU382" s="748"/>
      <c r="AV382" s="748"/>
      <c r="AW382" s="748"/>
      <c r="AX382" s="748"/>
      <c r="AY382" s="748"/>
      <c r="AZ382" s="748"/>
      <c r="BA382" s="748"/>
      <c r="BB382" s="748"/>
      <c r="BC382" s="748"/>
      <c r="BD382" s="748"/>
      <c r="BE382" s="748"/>
      <c r="BF382" s="402"/>
      <c r="BG382" s="24">
        <f>SUM(Y382:BE383)</f>
        <v>0</v>
      </c>
      <c r="BH382" s="280">
        <v>250</v>
      </c>
      <c r="BI382" s="280"/>
    </row>
    <row r="383" spans="1:62" ht="12.75" customHeight="1">
      <c r="A383" s="827"/>
      <c r="B383" s="828"/>
      <c r="C383" s="829"/>
      <c r="D383" s="767"/>
      <c r="E383" s="768"/>
      <c r="F383" s="768"/>
      <c r="G383" s="768"/>
      <c r="H383" s="768"/>
      <c r="I383" s="768"/>
      <c r="J383" s="768"/>
      <c r="K383" s="768"/>
      <c r="L383" s="768"/>
      <c r="M383" s="768"/>
      <c r="N383" s="768"/>
      <c r="O383" s="768"/>
      <c r="P383" s="768"/>
      <c r="Q383" s="768"/>
      <c r="R383" s="768"/>
      <c r="S383" s="768"/>
      <c r="T383" s="768"/>
      <c r="U383" s="768"/>
      <c r="V383" s="768"/>
      <c r="W383" s="768"/>
      <c r="X383" s="769"/>
      <c r="Y383" s="851"/>
      <c r="Z383" s="851"/>
      <c r="AA383" s="851"/>
      <c r="AB383" s="851"/>
      <c r="AC383" s="851"/>
      <c r="AD383" s="714"/>
      <c r="AE383" s="715"/>
      <c r="AF383" s="715"/>
      <c r="AG383" s="715"/>
      <c r="AH383" s="715"/>
      <c r="AI383" s="715"/>
      <c r="AJ383" s="716"/>
      <c r="AK383" s="748"/>
      <c r="AL383" s="748"/>
      <c r="AM383" s="748"/>
      <c r="AN383" s="748"/>
      <c r="AO383" s="748"/>
      <c r="AP383" s="748"/>
      <c r="AQ383" s="748"/>
      <c r="AR383" s="748"/>
      <c r="AS383" s="748"/>
      <c r="AT383" s="748"/>
      <c r="AU383" s="748"/>
      <c r="AV383" s="748"/>
      <c r="AW383" s="748"/>
      <c r="AX383" s="748"/>
      <c r="AY383" s="748"/>
      <c r="AZ383" s="748"/>
      <c r="BA383" s="748"/>
      <c r="BB383" s="748"/>
      <c r="BC383" s="748"/>
      <c r="BD383" s="748"/>
      <c r="BE383" s="748"/>
      <c r="BF383" s="402"/>
      <c r="BG383" s="200"/>
      <c r="BH383" s="200"/>
      <c r="BI383" s="200"/>
    </row>
    <row r="384" spans="1:62" ht="12.75" customHeight="1">
      <c r="A384" s="717" t="s">
        <v>344</v>
      </c>
      <c r="B384" s="718"/>
      <c r="C384" s="719"/>
      <c r="D384" s="727" t="s">
        <v>315</v>
      </c>
      <c r="E384" s="728"/>
      <c r="F384" s="728"/>
      <c r="G384" s="728"/>
      <c r="H384" s="728"/>
      <c r="I384" s="728"/>
      <c r="J384" s="728"/>
      <c r="K384" s="728"/>
      <c r="L384" s="728"/>
      <c r="M384" s="728"/>
      <c r="N384" s="728"/>
      <c r="O384" s="728"/>
      <c r="P384" s="728"/>
      <c r="Q384" s="728"/>
      <c r="R384" s="728"/>
      <c r="S384" s="728"/>
      <c r="T384" s="728"/>
      <c r="U384" s="728"/>
      <c r="V384" s="728"/>
      <c r="W384" s="728"/>
      <c r="X384" s="729"/>
      <c r="Y384" s="736" t="s">
        <v>482</v>
      </c>
      <c r="Z384" s="737"/>
      <c r="AA384" s="737"/>
      <c r="AB384" s="737"/>
      <c r="AC384" s="737"/>
      <c r="AD384" s="737"/>
      <c r="AE384" s="737"/>
      <c r="AF384" s="737"/>
      <c r="AG384" s="737"/>
      <c r="AH384" s="737"/>
      <c r="AI384" s="737"/>
      <c r="AJ384" s="737"/>
      <c r="AK384" s="737"/>
      <c r="AL384" s="737"/>
      <c r="AM384" s="737"/>
      <c r="AN384" s="737"/>
      <c r="AO384" s="737"/>
      <c r="AP384" s="737"/>
      <c r="AQ384" s="737"/>
      <c r="AR384" s="737"/>
      <c r="AS384" s="737"/>
      <c r="AT384" s="737"/>
      <c r="AU384" s="737"/>
      <c r="AV384" s="737"/>
      <c r="AW384" s="737"/>
      <c r="AX384" s="737"/>
      <c r="AY384" s="737"/>
      <c r="AZ384" s="737"/>
      <c r="BA384" s="737"/>
      <c r="BB384" s="737"/>
      <c r="BC384" s="737"/>
      <c r="BD384" s="737"/>
      <c r="BE384" s="738"/>
      <c r="BF384" s="402"/>
      <c r="BG384" s="200"/>
      <c r="BH384" s="200"/>
      <c r="BI384" s="200"/>
      <c r="BJ384" s="2"/>
    </row>
    <row r="385" spans="1:62" ht="12.75" customHeight="1">
      <c r="A385" s="720"/>
      <c r="B385" s="721"/>
      <c r="C385" s="722"/>
      <c r="D385" s="730"/>
      <c r="E385" s="731"/>
      <c r="F385" s="731"/>
      <c r="G385" s="731"/>
      <c r="H385" s="731"/>
      <c r="I385" s="731"/>
      <c r="J385" s="731"/>
      <c r="K385" s="731"/>
      <c r="L385" s="731"/>
      <c r="M385" s="731"/>
      <c r="N385" s="731"/>
      <c r="O385" s="731"/>
      <c r="P385" s="731"/>
      <c r="Q385" s="731"/>
      <c r="R385" s="731"/>
      <c r="S385" s="731"/>
      <c r="T385" s="731"/>
      <c r="U385" s="731"/>
      <c r="V385" s="731"/>
      <c r="W385" s="731"/>
      <c r="X385" s="732"/>
      <c r="Y385" s="739" t="s">
        <v>316</v>
      </c>
      <c r="Z385" s="740"/>
      <c r="AA385" s="740"/>
      <c r="AB385" s="740"/>
      <c r="AC385" s="740"/>
      <c r="AD385" s="740"/>
      <c r="AE385" s="740"/>
      <c r="AF385" s="740"/>
      <c r="AG385" s="740"/>
      <c r="AH385" s="740"/>
      <c r="AI385" s="740"/>
      <c r="AJ385" s="740"/>
      <c r="AK385" s="740"/>
      <c r="AL385" s="740"/>
      <c r="AM385" s="740"/>
      <c r="AN385" s="740"/>
      <c r="AO385" s="740"/>
      <c r="AP385" s="740"/>
      <c r="AQ385" s="740"/>
      <c r="AR385" s="740"/>
      <c r="AS385" s="740"/>
      <c r="AT385" s="740"/>
      <c r="AU385" s="740"/>
      <c r="AV385" s="740"/>
      <c r="AW385" s="740"/>
      <c r="AX385" s="740"/>
      <c r="AY385" s="740"/>
      <c r="AZ385" s="740"/>
      <c r="BA385" s="740"/>
      <c r="BB385" s="740"/>
      <c r="BC385" s="740"/>
      <c r="BD385" s="740"/>
      <c r="BE385" s="741"/>
      <c r="BF385" s="402"/>
      <c r="BG385" s="200"/>
      <c r="BH385" s="200"/>
      <c r="BI385" s="200"/>
      <c r="BJ385" s="2"/>
    </row>
    <row r="386" spans="1:62" ht="12.75" customHeight="1">
      <c r="A386" s="723"/>
      <c r="B386" s="724"/>
      <c r="C386" s="725"/>
      <c r="D386" s="733"/>
      <c r="E386" s="734"/>
      <c r="F386" s="734"/>
      <c r="G386" s="734"/>
      <c r="H386" s="734"/>
      <c r="I386" s="734"/>
      <c r="J386" s="734"/>
      <c r="K386" s="734"/>
      <c r="L386" s="734"/>
      <c r="M386" s="734"/>
      <c r="N386" s="734"/>
      <c r="O386" s="734"/>
      <c r="P386" s="734"/>
      <c r="Q386" s="734"/>
      <c r="R386" s="734"/>
      <c r="S386" s="734"/>
      <c r="T386" s="734"/>
      <c r="U386" s="734"/>
      <c r="V386" s="734"/>
      <c r="W386" s="734"/>
      <c r="X386" s="735"/>
      <c r="Y386" s="742">
        <v>0</v>
      </c>
      <c r="Z386" s="743"/>
      <c r="AA386" s="743"/>
      <c r="AB386" s="743"/>
      <c r="AC386" s="744"/>
      <c r="AD386" s="745" t="s">
        <v>229</v>
      </c>
      <c r="AE386" s="746"/>
      <c r="AF386" s="746"/>
      <c r="AG386" s="746"/>
      <c r="AH386" s="746"/>
      <c r="AI386" s="746"/>
      <c r="AJ386" s="747"/>
      <c r="AK386" s="742" t="s">
        <v>210</v>
      </c>
      <c r="AL386" s="743"/>
      <c r="AM386" s="743"/>
      <c r="AN386" s="743"/>
      <c r="AO386" s="743"/>
      <c r="AP386" s="743"/>
      <c r="AQ386" s="744"/>
      <c r="AR386" s="742" t="s">
        <v>317</v>
      </c>
      <c r="AS386" s="743"/>
      <c r="AT386" s="743"/>
      <c r="AU386" s="743"/>
      <c r="AV386" s="743"/>
      <c r="AW386" s="743"/>
      <c r="AX386" s="744"/>
      <c r="AY386" s="742" t="s">
        <v>211</v>
      </c>
      <c r="AZ386" s="743"/>
      <c r="BA386" s="743"/>
      <c r="BB386" s="743"/>
      <c r="BC386" s="743"/>
      <c r="BD386" s="743"/>
      <c r="BE386" s="744"/>
      <c r="BF386" s="402"/>
      <c r="BH386" s="200"/>
      <c r="BI386" s="200"/>
    </row>
    <row r="387" spans="1:62" ht="12.75" customHeight="1">
      <c r="A387" s="821" t="s">
        <v>134</v>
      </c>
      <c r="B387" s="822"/>
      <c r="C387" s="823"/>
      <c r="D387" s="836" t="s">
        <v>470</v>
      </c>
      <c r="E387" s="837"/>
      <c r="F387" s="837"/>
      <c r="G387" s="837"/>
      <c r="H387" s="837"/>
      <c r="I387" s="837"/>
      <c r="J387" s="837"/>
      <c r="K387" s="837"/>
      <c r="L387" s="837"/>
      <c r="M387" s="837"/>
      <c r="N387" s="837"/>
      <c r="O387" s="837"/>
      <c r="P387" s="837"/>
      <c r="Q387" s="837"/>
      <c r="R387" s="837"/>
      <c r="S387" s="837"/>
      <c r="T387" s="837"/>
      <c r="U387" s="837"/>
      <c r="V387" s="837"/>
      <c r="W387" s="837"/>
      <c r="X387" s="838"/>
      <c r="Y387" s="794" t="s">
        <v>331</v>
      </c>
      <c r="Z387" s="789"/>
      <c r="AA387" s="789"/>
      <c r="AB387" s="789"/>
      <c r="AC387" s="795"/>
      <c r="AD387" s="794" t="s">
        <v>59</v>
      </c>
      <c r="AE387" s="789"/>
      <c r="AF387" s="789"/>
      <c r="AG387" s="789"/>
      <c r="AH387" s="789"/>
      <c r="AI387" s="789"/>
      <c r="AJ387" s="795"/>
      <c r="AK387" s="794" t="str">
        <f>IF(Ном_=2,"Зональн., муницип. ур.","Муницип. уровень")</f>
        <v>Муницип. уровень</v>
      </c>
      <c r="AL387" s="789"/>
      <c r="AM387" s="789"/>
      <c r="AN387" s="789"/>
      <c r="AO387" s="789"/>
      <c r="AP387" s="789"/>
      <c r="AQ387" s="795"/>
      <c r="AR387" s="789" t="s">
        <v>319</v>
      </c>
      <c r="AS387" s="789"/>
      <c r="AT387" s="789"/>
      <c r="AU387" s="789"/>
      <c r="AV387" s="789"/>
      <c r="AW387" s="789"/>
      <c r="AX387" s="789"/>
      <c r="AY387" s="794" t="s">
        <v>322</v>
      </c>
      <c r="AZ387" s="789"/>
      <c r="BA387" s="789"/>
      <c r="BB387" s="789"/>
      <c r="BC387" s="789"/>
      <c r="BD387" s="789"/>
      <c r="BE387" s="795"/>
      <c r="BF387" s="402"/>
      <c r="BH387" s="200"/>
      <c r="BI387" s="200"/>
    </row>
    <row r="388" spans="1:62" ht="24" customHeight="1">
      <c r="A388" s="824"/>
      <c r="B388" s="825"/>
      <c r="C388" s="826"/>
      <c r="D388" s="755"/>
      <c r="E388" s="756"/>
      <c r="F388" s="756"/>
      <c r="G388" s="756"/>
      <c r="H388" s="756"/>
      <c r="I388" s="756"/>
      <c r="J388" s="756"/>
      <c r="K388" s="756"/>
      <c r="L388" s="756"/>
      <c r="M388" s="756"/>
      <c r="N388" s="756"/>
      <c r="O388" s="756"/>
      <c r="P388" s="756"/>
      <c r="Q388" s="756"/>
      <c r="R388" s="756"/>
      <c r="S388" s="756"/>
      <c r="T388" s="756"/>
      <c r="U388" s="756"/>
      <c r="V388" s="756"/>
      <c r="W388" s="756"/>
      <c r="X388" s="757"/>
      <c r="Y388" s="796"/>
      <c r="Z388" s="790"/>
      <c r="AA388" s="790"/>
      <c r="AB388" s="790"/>
      <c r="AC388" s="797"/>
      <c r="AD388" s="796"/>
      <c r="AE388" s="790"/>
      <c r="AF388" s="790"/>
      <c r="AG388" s="790"/>
      <c r="AH388" s="790"/>
      <c r="AI388" s="790"/>
      <c r="AJ388" s="797"/>
      <c r="AK388" s="796"/>
      <c r="AL388" s="790"/>
      <c r="AM388" s="790"/>
      <c r="AN388" s="790"/>
      <c r="AO388" s="790"/>
      <c r="AP388" s="790"/>
      <c r="AQ388" s="797"/>
      <c r="AR388" s="790"/>
      <c r="AS388" s="790"/>
      <c r="AT388" s="790"/>
      <c r="AU388" s="790"/>
      <c r="AV388" s="790"/>
      <c r="AW388" s="790"/>
      <c r="AX388" s="790"/>
      <c r="AY388" s="796"/>
      <c r="AZ388" s="790"/>
      <c r="BA388" s="790"/>
      <c r="BB388" s="790"/>
      <c r="BC388" s="790"/>
      <c r="BD388" s="790"/>
      <c r="BE388" s="797"/>
      <c r="BF388" s="402"/>
      <c r="BH388" s="200"/>
      <c r="BI388" s="200"/>
    </row>
    <row r="389" spans="1:62" ht="12.75" customHeight="1">
      <c r="A389" s="824"/>
      <c r="B389" s="825"/>
      <c r="C389" s="826"/>
      <c r="D389" s="755"/>
      <c r="E389" s="756"/>
      <c r="F389" s="756"/>
      <c r="G389" s="756"/>
      <c r="H389" s="756"/>
      <c r="I389" s="756"/>
      <c r="J389" s="756"/>
      <c r="K389" s="756"/>
      <c r="L389" s="756"/>
      <c r="M389" s="756"/>
      <c r="N389" s="756"/>
      <c r="O389" s="756"/>
      <c r="P389" s="756"/>
      <c r="Q389" s="756"/>
      <c r="R389" s="756"/>
      <c r="S389" s="756"/>
      <c r="T389" s="756"/>
      <c r="U389" s="756"/>
      <c r="V389" s="756"/>
      <c r="W389" s="756"/>
      <c r="X389" s="757"/>
      <c r="Y389" s="1"/>
      <c r="Z389" s="7"/>
      <c r="AA389" s="7"/>
      <c r="AB389" s="7"/>
      <c r="AC389" s="6"/>
      <c r="AD389" s="776" t="s">
        <v>214</v>
      </c>
      <c r="AE389" s="777"/>
      <c r="AF389" s="777"/>
      <c r="AG389" s="777"/>
      <c r="AH389" s="777"/>
      <c r="AI389" s="777"/>
      <c r="AJ389" s="777"/>
      <c r="AK389" s="776" t="s">
        <v>216</v>
      </c>
      <c r="AL389" s="777"/>
      <c r="AM389" s="777"/>
      <c r="AN389" s="777"/>
      <c r="AO389" s="777"/>
      <c r="AP389" s="777"/>
      <c r="AQ389" s="777"/>
      <c r="AR389" s="776" t="s">
        <v>136</v>
      </c>
      <c r="AS389" s="777"/>
      <c r="AT389" s="777"/>
      <c r="AU389" s="777"/>
      <c r="AV389" s="777"/>
      <c r="AW389" s="777"/>
      <c r="AX389" s="777"/>
      <c r="AY389" s="776" t="s">
        <v>138</v>
      </c>
      <c r="AZ389" s="777"/>
      <c r="BA389" s="777"/>
      <c r="BB389" s="777"/>
      <c r="BC389" s="777"/>
      <c r="BD389" s="777"/>
      <c r="BE389" s="778"/>
      <c r="BF389" s="402"/>
      <c r="BH389" s="200"/>
      <c r="BI389" s="200"/>
    </row>
    <row r="390" spans="1:62" ht="12.75" customHeight="1">
      <c r="A390" s="824"/>
      <c r="B390" s="825"/>
      <c r="C390" s="826"/>
      <c r="D390" s="755"/>
      <c r="E390" s="756"/>
      <c r="F390" s="756"/>
      <c r="G390" s="756"/>
      <c r="H390" s="756"/>
      <c r="I390" s="756"/>
      <c r="J390" s="756"/>
      <c r="K390" s="756"/>
      <c r="L390" s="756"/>
      <c r="M390" s="756"/>
      <c r="N390" s="756"/>
      <c r="O390" s="756"/>
      <c r="P390" s="756"/>
      <c r="Q390" s="756"/>
      <c r="R390" s="756"/>
      <c r="S390" s="756"/>
      <c r="T390" s="756"/>
      <c r="U390" s="756"/>
      <c r="V390" s="756"/>
      <c r="W390" s="756"/>
      <c r="X390" s="757"/>
      <c r="Y390" s="1"/>
      <c r="Z390" s="7"/>
      <c r="AA390" s="7"/>
      <c r="AB390" s="7"/>
      <c r="AC390" s="6"/>
      <c r="AD390" s="776" t="s">
        <v>135</v>
      </c>
      <c r="AE390" s="777"/>
      <c r="AF390" s="777"/>
      <c r="AG390" s="777"/>
      <c r="AH390" s="777"/>
      <c r="AI390" s="777"/>
      <c r="AJ390" s="777"/>
      <c r="AK390" s="776" t="s">
        <v>215</v>
      </c>
      <c r="AL390" s="777"/>
      <c r="AM390" s="777"/>
      <c r="AN390" s="777"/>
      <c r="AO390" s="777"/>
      <c r="AP390" s="777"/>
      <c r="AQ390" s="777"/>
      <c r="AR390" s="776" t="s">
        <v>137</v>
      </c>
      <c r="AS390" s="777"/>
      <c r="AT390" s="777"/>
      <c r="AU390" s="777"/>
      <c r="AV390" s="777"/>
      <c r="AW390" s="777"/>
      <c r="AX390" s="777"/>
      <c r="AY390" s="776" t="s">
        <v>139</v>
      </c>
      <c r="AZ390" s="777"/>
      <c r="BA390" s="777"/>
      <c r="BB390" s="777"/>
      <c r="BC390" s="777"/>
      <c r="BD390" s="777"/>
      <c r="BE390" s="778"/>
      <c r="BF390" s="402"/>
      <c r="BH390" s="200"/>
      <c r="BI390" s="200"/>
    </row>
    <row r="391" spans="1:62" ht="12.75" customHeight="1">
      <c r="A391" s="824"/>
      <c r="B391" s="825"/>
      <c r="C391" s="826"/>
      <c r="D391" s="801" t="s">
        <v>591</v>
      </c>
      <c r="E391" s="802"/>
      <c r="F391" s="802"/>
      <c r="G391" s="802"/>
      <c r="H391" s="802"/>
      <c r="I391" s="802"/>
      <c r="J391" s="802"/>
      <c r="K391" s="802"/>
      <c r="L391" s="802"/>
      <c r="M391" s="802"/>
      <c r="N391" s="802"/>
      <c r="O391" s="802"/>
      <c r="P391" s="802"/>
      <c r="Q391" s="802"/>
      <c r="R391" s="802"/>
      <c r="S391" s="802"/>
      <c r="T391" s="802"/>
      <c r="U391" s="802"/>
      <c r="V391" s="802"/>
      <c r="W391" s="802"/>
      <c r="X391" s="803"/>
      <c r="Y391" s="1"/>
      <c r="Z391" s="7"/>
      <c r="AA391" s="7"/>
      <c r="AB391" s="7"/>
      <c r="AC391" s="6"/>
      <c r="AD391" s="776" t="s">
        <v>213</v>
      </c>
      <c r="AE391" s="777"/>
      <c r="AF391" s="777"/>
      <c r="AG391" s="777"/>
      <c r="AH391" s="777"/>
      <c r="AI391" s="777"/>
      <c r="AJ391" s="778"/>
      <c r="AK391" s="776" t="s">
        <v>212</v>
      </c>
      <c r="AL391" s="777"/>
      <c r="AM391" s="777"/>
      <c r="AN391" s="777"/>
      <c r="AO391" s="777"/>
      <c r="AP391" s="777"/>
      <c r="AQ391" s="778"/>
      <c r="AR391" s="776" t="s">
        <v>354</v>
      </c>
      <c r="AS391" s="777"/>
      <c r="AT391" s="777"/>
      <c r="AU391" s="777"/>
      <c r="AV391" s="777"/>
      <c r="AW391" s="777"/>
      <c r="AX391" s="778"/>
      <c r="AY391" s="776" t="s">
        <v>563</v>
      </c>
      <c r="AZ391" s="777"/>
      <c r="BA391" s="777"/>
      <c r="BB391" s="777"/>
      <c r="BC391" s="777"/>
      <c r="BD391" s="777"/>
      <c r="BE391" s="778"/>
      <c r="BF391" s="402"/>
      <c r="BH391" s="200"/>
      <c r="BI391" s="200"/>
    </row>
    <row r="392" spans="1:62" ht="44.25" customHeight="1">
      <c r="A392" s="824"/>
      <c r="B392" s="825"/>
      <c r="C392" s="826"/>
      <c r="D392" s="801"/>
      <c r="E392" s="802"/>
      <c r="F392" s="802"/>
      <c r="G392" s="802"/>
      <c r="H392" s="802"/>
      <c r="I392" s="802"/>
      <c r="J392" s="802"/>
      <c r="K392" s="802"/>
      <c r="L392" s="802"/>
      <c r="M392" s="802"/>
      <c r="N392" s="802"/>
      <c r="O392" s="802"/>
      <c r="P392" s="802"/>
      <c r="Q392" s="802"/>
      <c r="R392" s="802"/>
      <c r="S392" s="802"/>
      <c r="T392" s="802"/>
      <c r="U392" s="802"/>
      <c r="V392" s="802"/>
      <c r="W392" s="802"/>
      <c r="X392" s="803"/>
      <c r="Y392" s="1"/>
      <c r="Z392" s="7"/>
      <c r="AA392" s="7"/>
      <c r="AB392" s="7"/>
      <c r="AC392" s="6"/>
      <c r="AD392" s="776"/>
      <c r="AE392" s="777"/>
      <c r="AF392" s="777"/>
      <c r="AG392" s="777"/>
      <c r="AH392" s="777"/>
      <c r="AI392" s="777"/>
      <c r="AJ392" s="778"/>
      <c r="AK392" s="776"/>
      <c r="AL392" s="777"/>
      <c r="AM392" s="777"/>
      <c r="AN392" s="777"/>
      <c r="AO392" s="777"/>
      <c r="AP392" s="777"/>
      <c r="AQ392" s="778"/>
      <c r="AR392" s="776"/>
      <c r="AS392" s="777"/>
      <c r="AT392" s="777"/>
      <c r="AU392" s="777"/>
      <c r="AV392" s="777"/>
      <c r="AW392" s="777"/>
      <c r="AX392" s="778"/>
      <c r="AY392" s="776" t="s">
        <v>144</v>
      </c>
      <c r="AZ392" s="777"/>
      <c r="BA392" s="777"/>
      <c r="BB392" s="777"/>
      <c r="BC392" s="777"/>
      <c r="BD392" s="777"/>
      <c r="BE392" s="778"/>
      <c r="BF392" s="402"/>
      <c r="BH392" s="200"/>
      <c r="BI392" s="200"/>
    </row>
    <row r="393" spans="1:62">
      <c r="A393" s="824"/>
      <c r="B393" s="825"/>
      <c r="C393" s="826"/>
      <c r="D393" s="801"/>
      <c r="E393" s="802"/>
      <c r="F393" s="802"/>
      <c r="G393" s="802"/>
      <c r="H393" s="802"/>
      <c r="I393" s="802"/>
      <c r="J393" s="802"/>
      <c r="K393" s="802"/>
      <c r="L393" s="802"/>
      <c r="M393" s="802"/>
      <c r="N393" s="802"/>
      <c r="O393" s="802"/>
      <c r="P393" s="802"/>
      <c r="Q393" s="802"/>
      <c r="R393" s="802"/>
      <c r="S393" s="802"/>
      <c r="T393" s="802"/>
      <c r="U393" s="802"/>
      <c r="V393" s="802"/>
      <c r="W393" s="802"/>
      <c r="X393" s="803"/>
      <c r="Y393" s="798"/>
      <c r="Z393" s="799"/>
      <c r="AA393" s="799"/>
      <c r="AB393" s="799"/>
      <c r="AC393" s="800"/>
      <c r="AD393" s="779"/>
      <c r="AE393" s="780"/>
      <c r="AF393" s="780"/>
      <c r="AG393" s="780"/>
      <c r="AH393" s="780"/>
      <c r="AI393" s="780"/>
      <c r="AJ393" s="780"/>
      <c r="AK393" s="779"/>
      <c r="AL393" s="780"/>
      <c r="AM393" s="780"/>
      <c r="AN393" s="780"/>
      <c r="AO393" s="780"/>
      <c r="AP393" s="780"/>
      <c r="AQ393" s="780"/>
      <c r="AR393" s="779"/>
      <c r="AS393" s="780"/>
      <c r="AT393" s="780"/>
      <c r="AU393" s="780"/>
      <c r="AV393" s="780"/>
      <c r="AW393" s="780"/>
      <c r="AX393" s="780"/>
      <c r="AY393" s="949"/>
      <c r="AZ393" s="950"/>
      <c r="BA393" s="950"/>
      <c r="BB393" s="950"/>
      <c r="BC393" s="950"/>
      <c r="BD393" s="950"/>
      <c r="BE393" s="951"/>
      <c r="BF393" s="402"/>
      <c r="BH393" s="200"/>
      <c r="BI393" s="200"/>
    </row>
    <row r="394" spans="1:62">
      <c r="A394" s="824"/>
      <c r="B394" s="825"/>
      <c r="C394" s="826"/>
      <c r="D394" s="801"/>
      <c r="E394" s="802"/>
      <c r="F394" s="802"/>
      <c r="G394" s="802"/>
      <c r="H394" s="802"/>
      <c r="I394" s="802"/>
      <c r="J394" s="802"/>
      <c r="K394" s="802"/>
      <c r="L394" s="802"/>
      <c r="M394" s="802"/>
      <c r="N394" s="802"/>
      <c r="O394" s="802"/>
      <c r="P394" s="802"/>
      <c r="Q394" s="802"/>
      <c r="R394" s="802"/>
      <c r="S394" s="802"/>
      <c r="T394" s="802"/>
      <c r="U394" s="802"/>
      <c r="V394" s="802"/>
      <c r="W394" s="802"/>
      <c r="X394" s="803"/>
      <c r="Y394" s="851" t="str">
        <f>IF(AND(AD394="",AK394="",AR394="",AY394=""),IF(FIO="","",0),"")</f>
        <v/>
      </c>
      <c r="Z394" s="851"/>
      <c r="AA394" s="851"/>
      <c r="AB394" s="851"/>
      <c r="AC394" s="851"/>
      <c r="AD394" s="711"/>
      <c r="AE394" s="712"/>
      <c r="AF394" s="712"/>
      <c r="AG394" s="712"/>
      <c r="AH394" s="712"/>
      <c r="AI394" s="712"/>
      <c r="AJ394" s="713"/>
      <c r="AK394" s="748"/>
      <c r="AL394" s="748"/>
      <c r="AM394" s="748"/>
      <c r="AN394" s="748"/>
      <c r="AO394" s="748"/>
      <c r="AP394" s="748"/>
      <c r="AQ394" s="748"/>
      <c r="AR394" s="748"/>
      <c r="AS394" s="748"/>
      <c r="AT394" s="748"/>
      <c r="AU394" s="748"/>
      <c r="AV394" s="748"/>
      <c r="AW394" s="748"/>
      <c r="AX394" s="748"/>
      <c r="AY394" s="748"/>
      <c r="AZ394" s="748"/>
      <c r="BA394" s="748"/>
      <c r="BB394" s="748"/>
      <c r="BC394" s="748"/>
      <c r="BD394" s="748"/>
      <c r="BE394" s="748"/>
      <c r="BF394" s="402"/>
      <c r="BG394" s="24">
        <f>SUM(Y394:BE395)</f>
        <v>0</v>
      </c>
      <c r="BH394" s="280">
        <v>250</v>
      </c>
      <c r="BI394" s="280"/>
    </row>
    <row r="395" spans="1:62" ht="12.75" customHeight="1">
      <c r="A395" s="827"/>
      <c r="B395" s="828"/>
      <c r="C395" s="829"/>
      <c r="D395" s="804"/>
      <c r="E395" s="805"/>
      <c r="F395" s="805"/>
      <c r="G395" s="805"/>
      <c r="H395" s="805"/>
      <c r="I395" s="805"/>
      <c r="J395" s="805"/>
      <c r="K395" s="805"/>
      <c r="L395" s="805"/>
      <c r="M395" s="805"/>
      <c r="N395" s="805"/>
      <c r="O395" s="805"/>
      <c r="P395" s="805"/>
      <c r="Q395" s="805"/>
      <c r="R395" s="805"/>
      <c r="S395" s="805"/>
      <c r="T395" s="805"/>
      <c r="U395" s="805"/>
      <c r="V395" s="805"/>
      <c r="W395" s="805"/>
      <c r="X395" s="806"/>
      <c r="Y395" s="851"/>
      <c r="Z395" s="851"/>
      <c r="AA395" s="851"/>
      <c r="AB395" s="851"/>
      <c r="AC395" s="851"/>
      <c r="AD395" s="714"/>
      <c r="AE395" s="715"/>
      <c r="AF395" s="715"/>
      <c r="AG395" s="715"/>
      <c r="AH395" s="715"/>
      <c r="AI395" s="715"/>
      <c r="AJ395" s="716"/>
      <c r="AK395" s="748"/>
      <c r="AL395" s="748"/>
      <c r="AM395" s="748"/>
      <c r="AN395" s="748"/>
      <c r="AO395" s="748"/>
      <c r="AP395" s="748"/>
      <c r="AQ395" s="748"/>
      <c r="AR395" s="748"/>
      <c r="AS395" s="748"/>
      <c r="AT395" s="748"/>
      <c r="AU395" s="748"/>
      <c r="AV395" s="748"/>
      <c r="AW395" s="748"/>
      <c r="AX395" s="748"/>
      <c r="AY395" s="748"/>
      <c r="AZ395" s="748"/>
      <c r="BA395" s="748"/>
      <c r="BB395" s="748"/>
      <c r="BC395" s="748"/>
      <c r="BD395" s="748"/>
      <c r="BE395" s="748"/>
      <c r="BF395" s="402"/>
      <c r="BG395" s="200"/>
      <c r="BH395" s="200"/>
      <c r="BI395" s="200"/>
    </row>
    <row r="396" spans="1:62" ht="12.75" customHeight="1">
      <c r="A396" s="717" t="s">
        <v>344</v>
      </c>
      <c r="B396" s="718"/>
      <c r="C396" s="719"/>
      <c r="D396" s="727" t="s">
        <v>315</v>
      </c>
      <c r="E396" s="728"/>
      <c r="F396" s="728"/>
      <c r="G396" s="728"/>
      <c r="H396" s="728"/>
      <c r="I396" s="728"/>
      <c r="J396" s="728"/>
      <c r="K396" s="728"/>
      <c r="L396" s="728"/>
      <c r="M396" s="728"/>
      <c r="N396" s="728"/>
      <c r="O396" s="728"/>
      <c r="P396" s="728"/>
      <c r="Q396" s="728"/>
      <c r="R396" s="728"/>
      <c r="S396" s="728"/>
      <c r="T396" s="728"/>
      <c r="U396" s="728"/>
      <c r="V396" s="728"/>
      <c r="W396" s="728"/>
      <c r="X396" s="729"/>
      <c r="Y396" s="736" t="s">
        <v>482</v>
      </c>
      <c r="Z396" s="737"/>
      <c r="AA396" s="737"/>
      <c r="AB396" s="737"/>
      <c r="AC396" s="737"/>
      <c r="AD396" s="737"/>
      <c r="AE396" s="737"/>
      <c r="AF396" s="737"/>
      <c r="AG396" s="737"/>
      <c r="AH396" s="737"/>
      <c r="AI396" s="737"/>
      <c r="AJ396" s="737"/>
      <c r="AK396" s="737"/>
      <c r="AL396" s="737"/>
      <c r="AM396" s="737"/>
      <c r="AN396" s="737"/>
      <c r="AO396" s="737"/>
      <c r="AP396" s="737"/>
      <c r="AQ396" s="737"/>
      <c r="AR396" s="737"/>
      <c r="AS396" s="737"/>
      <c r="AT396" s="737"/>
      <c r="AU396" s="737"/>
      <c r="AV396" s="737"/>
      <c r="AW396" s="737"/>
      <c r="AX396" s="737"/>
      <c r="AY396" s="737"/>
      <c r="AZ396" s="737"/>
      <c r="BA396" s="737"/>
      <c r="BB396" s="737"/>
      <c r="BC396" s="737"/>
      <c r="BD396" s="737"/>
      <c r="BE396" s="738"/>
      <c r="BF396" s="402"/>
      <c r="BG396" s="200"/>
      <c r="BH396" s="200"/>
      <c r="BI396" s="200"/>
      <c r="BJ396" s="2"/>
    </row>
    <row r="397" spans="1:62" ht="12.75" customHeight="1">
      <c r="A397" s="720"/>
      <c r="B397" s="721"/>
      <c r="C397" s="722"/>
      <c r="D397" s="730"/>
      <c r="E397" s="731"/>
      <c r="F397" s="731"/>
      <c r="G397" s="731"/>
      <c r="H397" s="731"/>
      <c r="I397" s="731"/>
      <c r="J397" s="731"/>
      <c r="K397" s="731"/>
      <c r="L397" s="731"/>
      <c r="M397" s="731"/>
      <c r="N397" s="731"/>
      <c r="O397" s="731"/>
      <c r="P397" s="731"/>
      <c r="Q397" s="731"/>
      <c r="R397" s="731"/>
      <c r="S397" s="731"/>
      <c r="T397" s="731"/>
      <c r="U397" s="731"/>
      <c r="V397" s="731"/>
      <c r="W397" s="731"/>
      <c r="X397" s="732"/>
      <c r="Y397" s="739" t="s">
        <v>316</v>
      </c>
      <c r="Z397" s="740"/>
      <c r="AA397" s="740"/>
      <c r="AB397" s="740"/>
      <c r="AC397" s="740"/>
      <c r="AD397" s="740"/>
      <c r="AE397" s="740"/>
      <c r="AF397" s="740"/>
      <c r="AG397" s="740"/>
      <c r="AH397" s="740"/>
      <c r="AI397" s="740"/>
      <c r="AJ397" s="740"/>
      <c r="AK397" s="740"/>
      <c r="AL397" s="740"/>
      <c r="AM397" s="740"/>
      <c r="AN397" s="740"/>
      <c r="AO397" s="740"/>
      <c r="AP397" s="740"/>
      <c r="AQ397" s="740"/>
      <c r="AR397" s="740"/>
      <c r="AS397" s="740"/>
      <c r="AT397" s="740"/>
      <c r="AU397" s="740"/>
      <c r="AV397" s="740"/>
      <c r="AW397" s="740"/>
      <c r="AX397" s="740"/>
      <c r="AY397" s="740"/>
      <c r="AZ397" s="740"/>
      <c r="BA397" s="740"/>
      <c r="BB397" s="740"/>
      <c r="BC397" s="740"/>
      <c r="BD397" s="740"/>
      <c r="BE397" s="741"/>
      <c r="BF397" s="402"/>
      <c r="BG397" s="200"/>
      <c r="BH397" s="200"/>
      <c r="BI397" s="200"/>
      <c r="BJ397" s="2"/>
    </row>
    <row r="398" spans="1:62" ht="12.75" customHeight="1">
      <c r="A398" s="723"/>
      <c r="B398" s="724"/>
      <c r="C398" s="725"/>
      <c r="D398" s="733"/>
      <c r="E398" s="734"/>
      <c r="F398" s="734"/>
      <c r="G398" s="734"/>
      <c r="H398" s="734"/>
      <c r="I398" s="734"/>
      <c r="J398" s="734"/>
      <c r="K398" s="734"/>
      <c r="L398" s="734"/>
      <c r="M398" s="734"/>
      <c r="N398" s="734"/>
      <c r="O398" s="734"/>
      <c r="P398" s="734"/>
      <c r="Q398" s="734"/>
      <c r="R398" s="734"/>
      <c r="S398" s="734"/>
      <c r="T398" s="734"/>
      <c r="U398" s="734"/>
      <c r="V398" s="734"/>
      <c r="W398" s="734"/>
      <c r="X398" s="735"/>
      <c r="Y398" s="742">
        <v>0</v>
      </c>
      <c r="Z398" s="743"/>
      <c r="AA398" s="743"/>
      <c r="AB398" s="743"/>
      <c r="AC398" s="744"/>
      <c r="AD398" s="742">
        <v>10</v>
      </c>
      <c r="AE398" s="743"/>
      <c r="AF398" s="743"/>
      <c r="AG398" s="743"/>
      <c r="AH398" s="743"/>
      <c r="AI398" s="743"/>
      <c r="AJ398" s="744"/>
      <c r="AK398" s="742">
        <v>20</v>
      </c>
      <c r="AL398" s="743"/>
      <c r="AM398" s="743"/>
      <c r="AN398" s="743"/>
      <c r="AO398" s="743"/>
      <c r="AP398" s="743"/>
      <c r="AQ398" s="744"/>
      <c r="AR398" s="742">
        <v>20</v>
      </c>
      <c r="AS398" s="743"/>
      <c r="AT398" s="743"/>
      <c r="AU398" s="743"/>
      <c r="AV398" s="743"/>
      <c r="AW398" s="743"/>
      <c r="AX398" s="744"/>
      <c r="AY398" s="742" t="s">
        <v>436</v>
      </c>
      <c r="AZ398" s="743"/>
      <c r="BA398" s="743"/>
      <c r="BB398" s="743"/>
      <c r="BC398" s="743"/>
      <c r="BD398" s="743"/>
      <c r="BE398" s="744"/>
      <c r="BF398" s="402"/>
      <c r="BH398" s="200"/>
      <c r="BI398" s="200"/>
    </row>
    <row r="399" spans="1:62" ht="12.75" customHeight="1">
      <c r="A399" s="821" t="s">
        <v>145</v>
      </c>
      <c r="B399" s="822"/>
      <c r="C399" s="823"/>
      <c r="D399" s="836" t="s">
        <v>474</v>
      </c>
      <c r="E399" s="837"/>
      <c r="F399" s="837"/>
      <c r="G399" s="837"/>
      <c r="H399" s="837"/>
      <c r="I399" s="837"/>
      <c r="J399" s="837"/>
      <c r="K399" s="837"/>
      <c r="L399" s="837"/>
      <c r="M399" s="837"/>
      <c r="N399" s="837"/>
      <c r="O399" s="837"/>
      <c r="P399" s="837"/>
      <c r="Q399" s="837"/>
      <c r="R399" s="837"/>
      <c r="S399" s="837"/>
      <c r="T399" s="837"/>
      <c r="U399" s="837"/>
      <c r="V399" s="837"/>
      <c r="W399" s="837"/>
      <c r="X399" s="838"/>
      <c r="Y399" s="794" t="s">
        <v>171</v>
      </c>
      <c r="Z399" s="789"/>
      <c r="AA399" s="789"/>
      <c r="AB399" s="789"/>
      <c r="AC399" s="795"/>
      <c r="AD399" s="794" t="s">
        <v>146</v>
      </c>
      <c r="AE399" s="789"/>
      <c r="AF399" s="789"/>
      <c r="AG399" s="789"/>
      <c r="AH399" s="789"/>
      <c r="AI399" s="789"/>
      <c r="AJ399" s="795"/>
      <c r="AK399" s="794" t="s">
        <v>170</v>
      </c>
      <c r="AL399" s="789"/>
      <c r="AM399" s="789"/>
      <c r="AN399" s="789"/>
      <c r="AO399" s="789"/>
      <c r="AP399" s="789"/>
      <c r="AQ399" s="795"/>
      <c r="AR399" s="794" t="s">
        <v>230</v>
      </c>
      <c r="AS399" s="789"/>
      <c r="AT399" s="789"/>
      <c r="AU399" s="789"/>
      <c r="AV399" s="789"/>
      <c r="AW399" s="789"/>
      <c r="AX399" s="795"/>
      <c r="AY399" s="794" t="s">
        <v>373</v>
      </c>
      <c r="AZ399" s="789"/>
      <c r="BA399" s="789"/>
      <c r="BB399" s="789"/>
      <c r="BC399" s="789"/>
      <c r="BD399" s="789"/>
      <c r="BE399" s="795"/>
      <c r="BF399" s="402"/>
      <c r="BH399" s="200"/>
      <c r="BI399" s="200"/>
    </row>
    <row r="400" spans="1:62">
      <c r="A400" s="824"/>
      <c r="B400" s="825"/>
      <c r="C400" s="826"/>
      <c r="D400" s="755"/>
      <c r="E400" s="756"/>
      <c r="F400" s="756"/>
      <c r="G400" s="756"/>
      <c r="H400" s="756"/>
      <c r="I400" s="756"/>
      <c r="J400" s="756"/>
      <c r="K400" s="756"/>
      <c r="L400" s="756"/>
      <c r="M400" s="756"/>
      <c r="N400" s="756"/>
      <c r="O400" s="756"/>
      <c r="P400" s="756"/>
      <c r="Q400" s="756"/>
      <c r="R400" s="756"/>
      <c r="S400" s="756"/>
      <c r="T400" s="756"/>
      <c r="U400" s="756"/>
      <c r="V400" s="756"/>
      <c r="W400" s="756"/>
      <c r="X400" s="757"/>
      <c r="Y400" s="796"/>
      <c r="Z400" s="790"/>
      <c r="AA400" s="790"/>
      <c r="AB400" s="790"/>
      <c r="AC400" s="797"/>
      <c r="AD400" s="796"/>
      <c r="AE400" s="790"/>
      <c r="AF400" s="790"/>
      <c r="AG400" s="790"/>
      <c r="AH400" s="790"/>
      <c r="AI400" s="790"/>
      <c r="AJ400" s="797"/>
      <c r="AK400" s="796"/>
      <c r="AL400" s="790"/>
      <c r="AM400" s="790"/>
      <c r="AN400" s="790"/>
      <c r="AO400" s="790"/>
      <c r="AP400" s="790"/>
      <c r="AQ400" s="797"/>
      <c r="AR400" s="796"/>
      <c r="AS400" s="790"/>
      <c r="AT400" s="790"/>
      <c r="AU400" s="790"/>
      <c r="AV400" s="790"/>
      <c r="AW400" s="790"/>
      <c r="AX400" s="797"/>
      <c r="AY400" s="796"/>
      <c r="AZ400" s="790"/>
      <c r="BA400" s="790"/>
      <c r="BB400" s="790"/>
      <c r="BC400" s="790"/>
      <c r="BD400" s="790"/>
      <c r="BE400" s="797"/>
      <c r="BF400" s="402"/>
      <c r="BH400" s="200"/>
      <c r="BI400" s="200"/>
    </row>
    <row r="401" spans="1:62" ht="12.75" customHeight="1">
      <c r="A401" s="824"/>
      <c r="B401" s="825"/>
      <c r="C401" s="826"/>
      <c r="D401" s="755"/>
      <c r="E401" s="756"/>
      <c r="F401" s="756"/>
      <c r="G401" s="756"/>
      <c r="H401" s="756"/>
      <c r="I401" s="756"/>
      <c r="J401" s="756"/>
      <c r="K401" s="756"/>
      <c r="L401" s="756"/>
      <c r="M401" s="756"/>
      <c r="N401" s="756"/>
      <c r="O401" s="756"/>
      <c r="P401" s="756"/>
      <c r="Q401" s="756"/>
      <c r="R401" s="756"/>
      <c r="S401" s="756"/>
      <c r="T401" s="756"/>
      <c r="U401" s="756"/>
      <c r="V401" s="756"/>
      <c r="W401" s="756"/>
      <c r="X401" s="757"/>
      <c r="Y401" s="796"/>
      <c r="Z401" s="790"/>
      <c r="AA401" s="790"/>
      <c r="AB401" s="790"/>
      <c r="AC401" s="797"/>
      <c r="AD401" s="796"/>
      <c r="AE401" s="790"/>
      <c r="AF401" s="790"/>
      <c r="AG401" s="790"/>
      <c r="AH401" s="790"/>
      <c r="AI401" s="790"/>
      <c r="AJ401" s="797"/>
      <c r="AK401" s="796"/>
      <c r="AL401" s="790"/>
      <c r="AM401" s="790"/>
      <c r="AN401" s="790"/>
      <c r="AO401" s="790"/>
      <c r="AP401" s="790"/>
      <c r="AQ401" s="797"/>
      <c r="AR401" s="796"/>
      <c r="AS401" s="790"/>
      <c r="AT401" s="790"/>
      <c r="AU401" s="790"/>
      <c r="AV401" s="790"/>
      <c r="AW401" s="790"/>
      <c r="AX401" s="797"/>
      <c r="AY401" s="796"/>
      <c r="AZ401" s="790"/>
      <c r="BA401" s="790"/>
      <c r="BB401" s="790"/>
      <c r="BC401" s="790"/>
      <c r="BD401" s="790"/>
      <c r="BE401" s="797"/>
      <c r="BF401" s="402"/>
      <c r="BH401" s="200"/>
      <c r="BI401" s="200"/>
    </row>
    <row r="402" spans="1:62" ht="12.75" customHeight="1">
      <c r="A402" s="824"/>
      <c r="B402" s="825"/>
      <c r="C402" s="826"/>
      <c r="D402" s="755"/>
      <c r="E402" s="756"/>
      <c r="F402" s="756"/>
      <c r="G402" s="756"/>
      <c r="H402" s="756"/>
      <c r="I402" s="756"/>
      <c r="J402" s="756"/>
      <c r="K402" s="756"/>
      <c r="L402" s="756"/>
      <c r="M402" s="756"/>
      <c r="N402" s="756"/>
      <c r="O402" s="756"/>
      <c r="P402" s="756"/>
      <c r="Q402" s="756"/>
      <c r="R402" s="756"/>
      <c r="S402" s="756"/>
      <c r="T402" s="756"/>
      <c r="U402" s="756"/>
      <c r="V402" s="756"/>
      <c r="W402" s="756"/>
      <c r="X402" s="757"/>
      <c r="Y402" s="796"/>
      <c r="Z402" s="790"/>
      <c r="AA402" s="790"/>
      <c r="AB402" s="790"/>
      <c r="AC402" s="797"/>
      <c r="AD402" s="796"/>
      <c r="AE402" s="790"/>
      <c r="AF402" s="790"/>
      <c r="AG402" s="790"/>
      <c r="AH402" s="790"/>
      <c r="AI402" s="790"/>
      <c r="AJ402" s="797"/>
      <c r="AK402" s="796"/>
      <c r="AL402" s="790"/>
      <c r="AM402" s="790"/>
      <c r="AN402" s="790"/>
      <c r="AO402" s="790"/>
      <c r="AP402" s="790"/>
      <c r="AQ402" s="797"/>
      <c r="AR402" s="796"/>
      <c r="AS402" s="790"/>
      <c r="AT402" s="790"/>
      <c r="AU402" s="790"/>
      <c r="AV402" s="790"/>
      <c r="AW402" s="790"/>
      <c r="AX402" s="797"/>
      <c r="AY402" s="796"/>
      <c r="AZ402" s="790"/>
      <c r="BA402" s="790"/>
      <c r="BB402" s="790"/>
      <c r="BC402" s="790"/>
      <c r="BD402" s="790"/>
      <c r="BE402" s="797"/>
      <c r="BF402" s="402"/>
      <c r="BH402" s="200"/>
      <c r="BI402" s="200"/>
    </row>
    <row r="403" spans="1:62" ht="12.75" customHeight="1">
      <c r="A403" s="824"/>
      <c r="B403" s="825"/>
      <c r="C403" s="826"/>
      <c r="D403" s="801" t="s">
        <v>602</v>
      </c>
      <c r="E403" s="802"/>
      <c r="F403" s="802"/>
      <c r="G403" s="802"/>
      <c r="H403" s="802"/>
      <c r="I403" s="802"/>
      <c r="J403" s="802"/>
      <c r="K403" s="802"/>
      <c r="L403" s="802"/>
      <c r="M403" s="802"/>
      <c r="N403" s="802"/>
      <c r="O403" s="802"/>
      <c r="P403" s="802"/>
      <c r="Q403" s="802"/>
      <c r="R403" s="802"/>
      <c r="S403" s="802"/>
      <c r="T403" s="802"/>
      <c r="U403" s="802"/>
      <c r="V403" s="802"/>
      <c r="W403" s="802"/>
      <c r="X403" s="803"/>
      <c r="Y403" s="796"/>
      <c r="Z403" s="790"/>
      <c r="AA403" s="790"/>
      <c r="AB403" s="790"/>
      <c r="AC403" s="797"/>
      <c r="AD403" s="796"/>
      <c r="AE403" s="790"/>
      <c r="AF403" s="790"/>
      <c r="AG403" s="790"/>
      <c r="AH403" s="790"/>
      <c r="AI403" s="790"/>
      <c r="AJ403" s="797"/>
      <c r="AK403" s="796"/>
      <c r="AL403" s="790"/>
      <c r="AM403" s="790"/>
      <c r="AN403" s="790"/>
      <c r="AO403" s="790"/>
      <c r="AP403" s="790"/>
      <c r="AQ403" s="797"/>
      <c r="AR403" s="796"/>
      <c r="AS403" s="790"/>
      <c r="AT403" s="790"/>
      <c r="AU403" s="790"/>
      <c r="AV403" s="790"/>
      <c r="AW403" s="790"/>
      <c r="AX403" s="797"/>
      <c r="AY403" s="796"/>
      <c r="AZ403" s="790"/>
      <c r="BA403" s="790"/>
      <c r="BB403" s="790"/>
      <c r="BC403" s="790"/>
      <c r="BD403" s="790"/>
      <c r="BE403" s="797"/>
      <c r="BF403" s="402"/>
      <c r="BH403" s="200"/>
      <c r="BI403" s="200"/>
    </row>
    <row r="404" spans="1:62">
      <c r="A404" s="824"/>
      <c r="B404" s="825"/>
      <c r="C404" s="826"/>
      <c r="D404" s="801"/>
      <c r="E404" s="802"/>
      <c r="F404" s="802"/>
      <c r="G404" s="802"/>
      <c r="H404" s="802"/>
      <c r="I404" s="802"/>
      <c r="J404" s="802"/>
      <c r="K404" s="802"/>
      <c r="L404" s="802"/>
      <c r="M404" s="802"/>
      <c r="N404" s="802"/>
      <c r="O404" s="802"/>
      <c r="P404" s="802"/>
      <c r="Q404" s="802"/>
      <c r="R404" s="802"/>
      <c r="S404" s="802"/>
      <c r="T404" s="802"/>
      <c r="U404" s="802"/>
      <c r="V404" s="802"/>
      <c r="W404" s="802"/>
      <c r="X404" s="803"/>
      <c r="Y404" s="796"/>
      <c r="Z404" s="790"/>
      <c r="AA404" s="790"/>
      <c r="AB404" s="790"/>
      <c r="AC404" s="797"/>
      <c r="AD404" s="796"/>
      <c r="AE404" s="790"/>
      <c r="AF404" s="790"/>
      <c r="AG404" s="790"/>
      <c r="AH404" s="790"/>
      <c r="AI404" s="790"/>
      <c r="AJ404" s="797"/>
      <c r="AK404" s="796"/>
      <c r="AL404" s="790"/>
      <c r="AM404" s="790"/>
      <c r="AN404" s="790"/>
      <c r="AO404" s="790"/>
      <c r="AP404" s="790"/>
      <c r="AQ404" s="797"/>
      <c r="AR404" s="796"/>
      <c r="AS404" s="790"/>
      <c r="AT404" s="790"/>
      <c r="AU404" s="790"/>
      <c r="AV404" s="790"/>
      <c r="AW404" s="790"/>
      <c r="AX404" s="797"/>
      <c r="AY404" s="796"/>
      <c r="AZ404" s="790"/>
      <c r="BA404" s="790"/>
      <c r="BB404" s="790"/>
      <c r="BC404" s="790"/>
      <c r="BD404" s="790"/>
      <c r="BE404" s="797"/>
      <c r="BF404" s="402"/>
      <c r="BH404" s="200"/>
      <c r="BI404" s="200"/>
    </row>
    <row r="405" spans="1:62" ht="12" customHeight="1">
      <c r="A405" s="824"/>
      <c r="B405" s="825"/>
      <c r="C405" s="826"/>
      <c r="D405" s="801"/>
      <c r="E405" s="802"/>
      <c r="F405" s="802"/>
      <c r="G405" s="802"/>
      <c r="H405" s="802"/>
      <c r="I405" s="802"/>
      <c r="J405" s="802"/>
      <c r="K405" s="802"/>
      <c r="L405" s="802"/>
      <c r="M405" s="802"/>
      <c r="N405" s="802"/>
      <c r="O405" s="802"/>
      <c r="P405" s="802"/>
      <c r="Q405" s="802"/>
      <c r="R405" s="802"/>
      <c r="S405" s="802"/>
      <c r="T405" s="802"/>
      <c r="U405" s="802"/>
      <c r="V405" s="802"/>
      <c r="W405" s="802"/>
      <c r="X405" s="803"/>
      <c r="Y405" s="798"/>
      <c r="Z405" s="799"/>
      <c r="AA405" s="799"/>
      <c r="AB405" s="799"/>
      <c r="AC405" s="800"/>
      <c r="AD405" s="798"/>
      <c r="AE405" s="799"/>
      <c r="AF405" s="799"/>
      <c r="AG405" s="799"/>
      <c r="AH405" s="799"/>
      <c r="AI405" s="799"/>
      <c r="AJ405" s="800"/>
      <c r="AK405" s="798"/>
      <c r="AL405" s="799"/>
      <c r="AM405" s="799"/>
      <c r="AN405" s="799"/>
      <c r="AO405" s="799"/>
      <c r="AP405" s="799"/>
      <c r="AQ405" s="800"/>
      <c r="AR405" s="798"/>
      <c r="AS405" s="799"/>
      <c r="AT405" s="799"/>
      <c r="AU405" s="799"/>
      <c r="AV405" s="799"/>
      <c r="AW405" s="799"/>
      <c r="AX405" s="800"/>
      <c r="AY405" s="798"/>
      <c r="AZ405" s="799"/>
      <c r="BA405" s="799"/>
      <c r="BB405" s="799"/>
      <c r="BC405" s="799"/>
      <c r="BD405" s="799"/>
      <c r="BE405" s="800"/>
      <c r="BF405" s="402"/>
      <c r="BH405" s="200"/>
      <c r="BI405" s="200"/>
    </row>
    <row r="406" spans="1:62">
      <c r="A406" s="824"/>
      <c r="B406" s="825"/>
      <c r="C406" s="826"/>
      <c r="D406" s="801"/>
      <c r="E406" s="802"/>
      <c r="F406" s="802"/>
      <c r="G406" s="802"/>
      <c r="H406" s="802"/>
      <c r="I406" s="802"/>
      <c r="J406" s="802"/>
      <c r="K406" s="802"/>
      <c r="L406" s="802"/>
      <c r="M406" s="802"/>
      <c r="N406" s="802"/>
      <c r="O406" s="802"/>
      <c r="P406" s="802"/>
      <c r="Q406" s="802"/>
      <c r="R406" s="802"/>
      <c r="S406" s="802"/>
      <c r="T406" s="802"/>
      <c r="U406" s="802"/>
      <c r="V406" s="802"/>
      <c r="W406" s="802"/>
      <c r="X406" s="803"/>
      <c r="Y406" s="851" t="str">
        <f>IF(AND(AD406="",AK406="",AR406="",AY406=""),IF(FIO="","",0),"")</f>
        <v/>
      </c>
      <c r="Z406" s="851"/>
      <c r="AA406" s="851"/>
      <c r="AB406" s="851"/>
      <c r="AC406" s="851"/>
      <c r="AD406" s="711"/>
      <c r="AE406" s="712"/>
      <c r="AF406" s="712"/>
      <c r="AG406" s="712"/>
      <c r="AH406" s="712"/>
      <c r="AI406" s="712"/>
      <c r="AJ406" s="713"/>
      <c r="AK406" s="748"/>
      <c r="AL406" s="748"/>
      <c r="AM406" s="748"/>
      <c r="AN406" s="748"/>
      <c r="AO406" s="748"/>
      <c r="AP406" s="748"/>
      <c r="AQ406" s="748"/>
      <c r="AR406" s="748"/>
      <c r="AS406" s="748"/>
      <c r="AT406" s="748"/>
      <c r="AU406" s="748"/>
      <c r="AV406" s="748"/>
      <c r="AW406" s="748"/>
      <c r="AX406" s="748"/>
      <c r="AY406" s="748"/>
      <c r="AZ406" s="748"/>
      <c r="BA406" s="748"/>
      <c r="BB406" s="748"/>
      <c r="BC406" s="748"/>
      <c r="BD406" s="748"/>
      <c r="BE406" s="748"/>
      <c r="BF406" s="402"/>
      <c r="BG406" s="24">
        <f>SUM(Y406:BE407)</f>
        <v>0</v>
      </c>
      <c r="BH406" s="280">
        <v>250</v>
      </c>
      <c r="BI406" s="280"/>
    </row>
    <row r="407" spans="1:62" ht="12.75" customHeight="1">
      <c r="A407" s="827"/>
      <c r="B407" s="828"/>
      <c r="C407" s="829"/>
      <c r="D407" s="804"/>
      <c r="E407" s="805"/>
      <c r="F407" s="805"/>
      <c r="G407" s="805"/>
      <c r="H407" s="805"/>
      <c r="I407" s="805"/>
      <c r="J407" s="805"/>
      <c r="K407" s="805"/>
      <c r="L407" s="805"/>
      <c r="M407" s="805"/>
      <c r="N407" s="805"/>
      <c r="O407" s="805"/>
      <c r="P407" s="805"/>
      <c r="Q407" s="805"/>
      <c r="R407" s="805"/>
      <c r="S407" s="805"/>
      <c r="T407" s="805"/>
      <c r="U407" s="805"/>
      <c r="V407" s="805"/>
      <c r="W407" s="805"/>
      <c r="X407" s="806"/>
      <c r="Y407" s="851"/>
      <c r="Z407" s="851"/>
      <c r="AA407" s="851"/>
      <c r="AB407" s="851"/>
      <c r="AC407" s="851"/>
      <c r="AD407" s="714"/>
      <c r="AE407" s="715"/>
      <c r="AF407" s="715"/>
      <c r="AG407" s="715"/>
      <c r="AH407" s="715"/>
      <c r="AI407" s="715"/>
      <c r="AJ407" s="716"/>
      <c r="AK407" s="748"/>
      <c r="AL407" s="748"/>
      <c r="AM407" s="748"/>
      <c r="AN407" s="748"/>
      <c r="AO407" s="748"/>
      <c r="AP407" s="748"/>
      <c r="AQ407" s="748"/>
      <c r="AR407" s="748"/>
      <c r="AS407" s="748"/>
      <c r="AT407" s="748"/>
      <c r="AU407" s="748"/>
      <c r="AV407" s="748"/>
      <c r="AW407" s="748"/>
      <c r="AX407" s="748"/>
      <c r="AY407" s="748"/>
      <c r="AZ407" s="748"/>
      <c r="BA407" s="748"/>
      <c r="BB407" s="748"/>
      <c r="BC407" s="748"/>
      <c r="BD407" s="748"/>
      <c r="BE407" s="748"/>
      <c r="BF407" s="402"/>
      <c r="BG407" s="200"/>
      <c r="BH407" s="200"/>
      <c r="BI407" s="200"/>
    </row>
    <row r="408" spans="1:62" ht="12.75" customHeight="1">
      <c r="A408" s="717" t="s">
        <v>344</v>
      </c>
      <c r="B408" s="718"/>
      <c r="C408" s="719"/>
      <c r="D408" s="727" t="s">
        <v>315</v>
      </c>
      <c r="E408" s="728"/>
      <c r="F408" s="728"/>
      <c r="G408" s="728"/>
      <c r="H408" s="728"/>
      <c r="I408" s="728"/>
      <c r="J408" s="728"/>
      <c r="K408" s="728"/>
      <c r="L408" s="728"/>
      <c r="M408" s="728"/>
      <c r="N408" s="728"/>
      <c r="O408" s="728"/>
      <c r="P408" s="728"/>
      <c r="Q408" s="728"/>
      <c r="R408" s="728"/>
      <c r="S408" s="728"/>
      <c r="T408" s="728"/>
      <c r="U408" s="728"/>
      <c r="V408" s="728"/>
      <c r="W408" s="728"/>
      <c r="X408" s="729"/>
      <c r="Y408" s="736" t="s">
        <v>482</v>
      </c>
      <c r="Z408" s="737"/>
      <c r="AA408" s="737"/>
      <c r="AB408" s="737"/>
      <c r="AC408" s="737"/>
      <c r="AD408" s="737"/>
      <c r="AE408" s="737"/>
      <c r="AF408" s="737"/>
      <c r="AG408" s="737"/>
      <c r="AH408" s="737"/>
      <c r="AI408" s="737"/>
      <c r="AJ408" s="737"/>
      <c r="AK408" s="737"/>
      <c r="AL408" s="737"/>
      <c r="AM408" s="737"/>
      <c r="AN408" s="737"/>
      <c r="AO408" s="737"/>
      <c r="AP408" s="737"/>
      <c r="AQ408" s="737"/>
      <c r="AR408" s="737"/>
      <c r="AS408" s="737"/>
      <c r="AT408" s="737"/>
      <c r="AU408" s="737"/>
      <c r="AV408" s="737"/>
      <c r="AW408" s="737"/>
      <c r="AX408" s="737"/>
      <c r="AY408" s="737"/>
      <c r="AZ408" s="737"/>
      <c r="BA408" s="737"/>
      <c r="BB408" s="737"/>
      <c r="BC408" s="737"/>
      <c r="BD408" s="737"/>
      <c r="BE408" s="738"/>
      <c r="BF408" s="402"/>
      <c r="BG408" s="200"/>
      <c r="BH408" s="200"/>
      <c r="BI408" s="200"/>
      <c r="BJ408" s="2"/>
    </row>
    <row r="409" spans="1:62" ht="12.75" customHeight="1">
      <c r="A409" s="720"/>
      <c r="B409" s="721"/>
      <c r="C409" s="722"/>
      <c r="D409" s="730"/>
      <c r="E409" s="731"/>
      <c r="F409" s="731"/>
      <c r="G409" s="731"/>
      <c r="H409" s="731"/>
      <c r="I409" s="731"/>
      <c r="J409" s="731"/>
      <c r="K409" s="731"/>
      <c r="L409" s="731"/>
      <c r="M409" s="731"/>
      <c r="N409" s="731"/>
      <c r="O409" s="731"/>
      <c r="P409" s="731"/>
      <c r="Q409" s="731"/>
      <c r="R409" s="731"/>
      <c r="S409" s="731"/>
      <c r="T409" s="731"/>
      <c r="U409" s="731"/>
      <c r="V409" s="731"/>
      <c r="W409" s="731"/>
      <c r="X409" s="732"/>
      <c r="Y409" s="739" t="s">
        <v>316</v>
      </c>
      <c r="Z409" s="740"/>
      <c r="AA409" s="740"/>
      <c r="AB409" s="740"/>
      <c r="AC409" s="740"/>
      <c r="AD409" s="740"/>
      <c r="AE409" s="740"/>
      <c r="AF409" s="740"/>
      <c r="AG409" s="740"/>
      <c r="AH409" s="740"/>
      <c r="AI409" s="740"/>
      <c r="AJ409" s="740"/>
      <c r="AK409" s="740"/>
      <c r="AL409" s="740"/>
      <c r="AM409" s="740"/>
      <c r="AN409" s="740"/>
      <c r="AO409" s="740"/>
      <c r="AP409" s="740"/>
      <c r="AQ409" s="740"/>
      <c r="AR409" s="740"/>
      <c r="AS409" s="740"/>
      <c r="AT409" s="740"/>
      <c r="AU409" s="740"/>
      <c r="AV409" s="740"/>
      <c r="AW409" s="740"/>
      <c r="AX409" s="740"/>
      <c r="AY409" s="740"/>
      <c r="AZ409" s="740"/>
      <c r="BA409" s="740"/>
      <c r="BB409" s="740"/>
      <c r="BC409" s="740"/>
      <c r="BD409" s="740"/>
      <c r="BE409" s="741"/>
      <c r="BF409" s="402"/>
      <c r="BG409" s="200"/>
      <c r="BH409" s="200"/>
      <c r="BI409" s="200"/>
      <c r="BJ409" s="2"/>
    </row>
    <row r="410" spans="1:62" ht="12.75" customHeight="1">
      <c r="A410" s="723"/>
      <c r="B410" s="724"/>
      <c r="C410" s="725"/>
      <c r="D410" s="733"/>
      <c r="E410" s="734"/>
      <c r="F410" s="734"/>
      <c r="G410" s="734"/>
      <c r="H410" s="734"/>
      <c r="I410" s="734"/>
      <c r="J410" s="734"/>
      <c r="K410" s="734"/>
      <c r="L410" s="734"/>
      <c r="M410" s="734"/>
      <c r="N410" s="734"/>
      <c r="O410" s="734"/>
      <c r="P410" s="734"/>
      <c r="Q410" s="734"/>
      <c r="R410" s="734"/>
      <c r="S410" s="734"/>
      <c r="T410" s="734"/>
      <c r="U410" s="734"/>
      <c r="V410" s="734"/>
      <c r="W410" s="734"/>
      <c r="X410" s="735"/>
      <c r="Y410" s="742">
        <v>0</v>
      </c>
      <c r="Z410" s="743"/>
      <c r="AA410" s="743"/>
      <c r="AB410" s="743"/>
      <c r="AC410" s="744"/>
      <c r="AD410" s="745" t="s">
        <v>229</v>
      </c>
      <c r="AE410" s="746"/>
      <c r="AF410" s="746"/>
      <c r="AG410" s="746"/>
      <c r="AH410" s="746"/>
      <c r="AI410" s="746"/>
      <c r="AJ410" s="747"/>
      <c r="AK410" s="742" t="s">
        <v>210</v>
      </c>
      <c r="AL410" s="743"/>
      <c r="AM410" s="743"/>
      <c r="AN410" s="743"/>
      <c r="AO410" s="743"/>
      <c r="AP410" s="743"/>
      <c r="AQ410" s="744"/>
      <c r="AR410" s="742" t="s">
        <v>317</v>
      </c>
      <c r="AS410" s="743"/>
      <c r="AT410" s="743"/>
      <c r="AU410" s="743"/>
      <c r="AV410" s="743"/>
      <c r="AW410" s="743"/>
      <c r="AX410" s="744"/>
      <c r="AY410" s="742" t="s">
        <v>211</v>
      </c>
      <c r="AZ410" s="743"/>
      <c r="BA410" s="743"/>
      <c r="BB410" s="743"/>
      <c r="BC410" s="743"/>
      <c r="BD410" s="743"/>
      <c r="BE410" s="744"/>
      <c r="BF410" s="402"/>
      <c r="BH410" s="200"/>
      <c r="BI410" s="200"/>
    </row>
    <row r="411" spans="1:62" ht="12.75" customHeight="1">
      <c r="A411" s="821" t="s">
        <v>147</v>
      </c>
      <c r="B411" s="822"/>
      <c r="C411" s="823"/>
      <c r="D411" s="836" t="s">
        <v>592</v>
      </c>
      <c r="E411" s="837"/>
      <c r="F411" s="837"/>
      <c r="G411" s="837"/>
      <c r="H411" s="837"/>
      <c r="I411" s="837"/>
      <c r="J411" s="837"/>
      <c r="K411" s="837"/>
      <c r="L411" s="837"/>
      <c r="M411" s="837"/>
      <c r="N411" s="837"/>
      <c r="O411" s="837"/>
      <c r="P411" s="837"/>
      <c r="Q411" s="837"/>
      <c r="R411" s="837"/>
      <c r="S411" s="837"/>
      <c r="T411" s="837"/>
      <c r="U411" s="837"/>
      <c r="V411" s="837"/>
      <c r="W411" s="837"/>
      <c r="X411" s="838"/>
      <c r="Y411" s="794" t="s">
        <v>331</v>
      </c>
      <c r="Z411" s="789"/>
      <c r="AA411" s="789"/>
      <c r="AB411" s="789"/>
      <c r="AC411" s="795"/>
      <c r="AD411" s="794" t="s">
        <v>59</v>
      </c>
      <c r="AE411" s="789"/>
      <c r="AF411" s="789"/>
      <c r="AG411" s="789"/>
      <c r="AH411" s="789"/>
      <c r="AI411" s="789"/>
      <c r="AJ411" s="795"/>
      <c r="AK411" s="794" t="str">
        <f>IF(Ном_=2,"Зональн., муницип. ур.","Муницип. уровень")</f>
        <v>Муницип. уровень</v>
      </c>
      <c r="AL411" s="789"/>
      <c r="AM411" s="789"/>
      <c r="AN411" s="789"/>
      <c r="AO411" s="789"/>
      <c r="AP411" s="789"/>
      <c r="AQ411" s="795"/>
      <c r="AR411" s="789" t="s">
        <v>319</v>
      </c>
      <c r="AS411" s="789"/>
      <c r="AT411" s="789"/>
      <c r="AU411" s="789"/>
      <c r="AV411" s="789"/>
      <c r="AW411" s="789"/>
      <c r="AX411" s="789"/>
      <c r="AY411" s="794" t="s">
        <v>128</v>
      </c>
      <c r="AZ411" s="789"/>
      <c r="BA411" s="789"/>
      <c r="BB411" s="789"/>
      <c r="BC411" s="789"/>
      <c r="BD411" s="789"/>
      <c r="BE411" s="795"/>
      <c r="BF411" s="402"/>
      <c r="BH411" s="200"/>
      <c r="BI411" s="200"/>
    </row>
    <row r="412" spans="1:62" ht="20.25" customHeight="1">
      <c r="A412" s="824"/>
      <c r="B412" s="825"/>
      <c r="C412" s="826"/>
      <c r="D412" s="755"/>
      <c r="E412" s="756"/>
      <c r="F412" s="756"/>
      <c r="G412" s="756"/>
      <c r="H412" s="756"/>
      <c r="I412" s="756"/>
      <c r="J412" s="756"/>
      <c r="K412" s="756"/>
      <c r="L412" s="756"/>
      <c r="M412" s="756"/>
      <c r="N412" s="756"/>
      <c r="O412" s="756"/>
      <c r="P412" s="756"/>
      <c r="Q412" s="756"/>
      <c r="R412" s="756"/>
      <c r="S412" s="756"/>
      <c r="T412" s="756"/>
      <c r="U412" s="756"/>
      <c r="V412" s="756"/>
      <c r="W412" s="756"/>
      <c r="X412" s="757"/>
      <c r="Y412" s="796"/>
      <c r="Z412" s="790"/>
      <c r="AA412" s="790"/>
      <c r="AB412" s="790"/>
      <c r="AC412" s="797"/>
      <c r="AD412" s="796"/>
      <c r="AE412" s="790"/>
      <c r="AF412" s="790"/>
      <c r="AG412" s="790"/>
      <c r="AH412" s="790"/>
      <c r="AI412" s="790"/>
      <c r="AJ412" s="797"/>
      <c r="AK412" s="796"/>
      <c r="AL412" s="790"/>
      <c r="AM412" s="790"/>
      <c r="AN412" s="790"/>
      <c r="AO412" s="790"/>
      <c r="AP412" s="790"/>
      <c r="AQ412" s="797"/>
      <c r="AR412" s="790"/>
      <c r="AS412" s="790"/>
      <c r="AT412" s="790"/>
      <c r="AU412" s="790"/>
      <c r="AV412" s="790"/>
      <c r="AW412" s="790"/>
      <c r="AX412" s="790"/>
      <c r="AY412" s="796"/>
      <c r="AZ412" s="790"/>
      <c r="BA412" s="790"/>
      <c r="BB412" s="790"/>
      <c r="BC412" s="790"/>
      <c r="BD412" s="790"/>
      <c r="BE412" s="797"/>
      <c r="BF412" s="402"/>
      <c r="BH412" s="200"/>
      <c r="BI412" s="200"/>
    </row>
    <row r="413" spans="1:62" ht="12.75" customHeight="1">
      <c r="A413" s="824"/>
      <c r="B413" s="825"/>
      <c r="C413" s="826"/>
      <c r="D413" s="755"/>
      <c r="E413" s="756"/>
      <c r="F413" s="756"/>
      <c r="G413" s="756"/>
      <c r="H413" s="756"/>
      <c r="I413" s="756"/>
      <c r="J413" s="756"/>
      <c r="K413" s="756"/>
      <c r="L413" s="756"/>
      <c r="M413" s="756"/>
      <c r="N413" s="756"/>
      <c r="O413" s="756"/>
      <c r="P413" s="756"/>
      <c r="Q413" s="756"/>
      <c r="R413" s="756"/>
      <c r="S413" s="756"/>
      <c r="T413" s="756"/>
      <c r="U413" s="756"/>
      <c r="V413" s="756"/>
      <c r="W413" s="756"/>
      <c r="X413" s="757"/>
      <c r="Y413" s="1"/>
      <c r="Z413" s="7"/>
      <c r="AA413" s="7"/>
      <c r="AB413" s="7"/>
      <c r="AC413" s="6"/>
      <c r="AD413" s="776" t="s">
        <v>218</v>
      </c>
      <c r="AE413" s="777"/>
      <c r="AF413" s="777"/>
      <c r="AG413" s="777"/>
      <c r="AH413" s="777"/>
      <c r="AI413" s="777"/>
      <c r="AJ413" s="777"/>
      <c r="AK413" s="776" t="s">
        <v>220</v>
      </c>
      <c r="AL413" s="777"/>
      <c r="AM413" s="777"/>
      <c r="AN413" s="777"/>
      <c r="AO413" s="777"/>
      <c r="AP413" s="777"/>
      <c r="AQ413" s="777"/>
      <c r="AR413" s="776" t="s">
        <v>224</v>
      </c>
      <c r="AS413" s="777"/>
      <c r="AT413" s="777"/>
      <c r="AU413" s="777"/>
      <c r="AV413" s="777"/>
      <c r="AW413" s="777"/>
      <c r="AX413" s="777"/>
      <c r="AY413" s="776" t="s">
        <v>227</v>
      </c>
      <c r="AZ413" s="777"/>
      <c r="BA413" s="777"/>
      <c r="BB413" s="777"/>
      <c r="BC413" s="777"/>
      <c r="BD413" s="777"/>
      <c r="BE413" s="778"/>
      <c r="BF413" s="402"/>
      <c r="BH413" s="200"/>
      <c r="BI413" s="200"/>
    </row>
    <row r="414" spans="1:62" ht="12.75" customHeight="1">
      <c r="A414" s="824"/>
      <c r="B414" s="825"/>
      <c r="C414" s="826"/>
      <c r="D414" s="755"/>
      <c r="E414" s="756"/>
      <c r="F414" s="756"/>
      <c r="G414" s="756"/>
      <c r="H414" s="756"/>
      <c r="I414" s="756"/>
      <c r="J414" s="756"/>
      <c r="K414" s="756"/>
      <c r="L414" s="756"/>
      <c r="M414" s="756"/>
      <c r="N414" s="756"/>
      <c r="O414" s="756"/>
      <c r="P414" s="756"/>
      <c r="Q414" s="756"/>
      <c r="R414" s="756"/>
      <c r="S414" s="756"/>
      <c r="T414" s="756"/>
      <c r="U414" s="756"/>
      <c r="V414" s="756"/>
      <c r="W414" s="756"/>
      <c r="X414" s="757"/>
      <c r="Y414" s="1"/>
      <c r="Z414" s="7"/>
      <c r="AA414" s="7"/>
      <c r="AB414" s="7"/>
      <c r="AC414" s="6"/>
      <c r="AD414" s="776" t="s">
        <v>217</v>
      </c>
      <c r="AE414" s="777"/>
      <c r="AF414" s="777"/>
      <c r="AG414" s="777"/>
      <c r="AH414" s="777"/>
      <c r="AI414" s="777"/>
      <c r="AJ414" s="777"/>
      <c r="AK414" s="776" t="s">
        <v>221</v>
      </c>
      <c r="AL414" s="777"/>
      <c r="AM414" s="777"/>
      <c r="AN414" s="777"/>
      <c r="AO414" s="777"/>
      <c r="AP414" s="777"/>
      <c r="AQ414" s="777"/>
      <c r="AR414" s="776" t="s">
        <v>225</v>
      </c>
      <c r="AS414" s="777"/>
      <c r="AT414" s="777"/>
      <c r="AU414" s="777"/>
      <c r="AV414" s="777"/>
      <c r="AW414" s="777"/>
      <c r="AX414" s="777"/>
      <c r="AY414" s="776" t="s">
        <v>226</v>
      </c>
      <c r="AZ414" s="777"/>
      <c r="BA414" s="777"/>
      <c r="BB414" s="777"/>
      <c r="BC414" s="777"/>
      <c r="BD414" s="777"/>
      <c r="BE414" s="778"/>
      <c r="BF414" s="402"/>
      <c r="BH414" s="200"/>
      <c r="BI414" s="200"/>
    </row>
    <row r="415" spans="1:62" ht="12.75" customHeight="1">
      <c r="A415" s="824"/>
      <c r="B415" s="825"/>
      <c r="C415" s="826"/>
      <c r="D415" s="764" t="s">
        <v>471</v>
      </c>
      <c r="E415" s="802"/>
      <c r="F415" s="802"/>
      <c r="G415" s="802"/>
      <c r="H415" s="802"/>
      <c r="I415" s="802"/>
      <c r="J415" s="802"/>
      <c r="K415" s="802"/>
      <c r="L415" s="802"/>
      <c r="M415" s="802"/>
      <c r="N415" s="802"/>
      <c r="O415" s="802"/>
      <c r="P415" s="802"/>
      <c r="Q415" s="802"/>
      <c r="R415" s="802"/>
      <c r="S415" s="802"/>
      <c r="T415" s="802"/>
      <c r="U415" s="802"/>
      <c r="V415" s="802"/>
      <c r="W415" s="802"/>
      <c r="X415" s="803"/>
      <c r="Y415" s="1"/>
      <c r="Z415" s="7"/>
      <c r="AA415" s="7"/>
      <c r="AB415" s="7"/>
      <c r="AC415" s="6"/>
      <c r="AD415" s="776" t="s">
        <v>219</v>
      </c>
      <c r="AE415" s="777"/>
      <c r="AF415" s="777"/>
      <c r="AG415" s="777"/>
      <c r="AH415" s="777"/>
      <c r="AI415" s="777"/>
      <c r="AJ415" s="778"/>
      <c r="AK415" s="776" t="s">
        <v>222</v>
      </c>
      <c r="AL415" s="777"/>
      <c r="AM415" s="777"/>
      <c r="AN415" s="777"/>
      <c r="AO415" s="777"/>
      <c r="AP415" s="777"/>
      <c r="AQ415" s="778"/>
      <c r="AR415" s="776" t="s">
        <v>223</v>
      </c>
      <c r="AS415" s="777"/>
      <c r="AT415" s="777"/>
      <c r="AU415" s="777"/>
      <c r="AV415" s="777"/>
      <c r="AW415" s="777"/>
      <c r="AX415" s="778"/>
      <c r="AY415" s="776" t="s">
        <v>228</v>
      </c>
      <c r="AZ415" s="777"/>
      <c r="BA415" s="777"/>
      <c r="BB415" s="777"/>
      <c r="BC415" s="777"/>
      <c r="BD415" s="777"/>
      <c r="BE415" s="778"/>
      <c r="BF415" s="402"/>
      <c r="BH415" s="200"/>
      <c r="BI415" s="200"/>
    </row>
    <row r="416" spans="1:62">
      <c r="A416" s="824"/>
      <c r="B416" s="825"/>
      <c r="C416" s="826"/>
      <c r="D416" s="801"/>
      <c r="E416" s="802"/>
      <c r="F416" s="802"/>
      <c r="G416" s="802"/>
      <c r="H416" s="802"/>
      <c r="I416" s="802"/>
      <c r="J416" s="802"/>
      <c r="K416" s="802"/>
      <c r="L416" s="802"/>
      <c r="M416" s="802"/>
      <c r="N416" s="802"/>
      <c r="O416" s="802"/>
      <c r="P416" s="802"/>
      <c r="Q416" s="802"/>
      <c r="R416" s="802"/>
      <c r="S416" s="802"/>
      <c r="T416" s="802"/>
      <c r="U416" s="802"/>
      <c r="V416" s="802"/>
      <c r="W416" s="802"/>
      <c r="X416" s="803"/>
      <c r="Y416" s="1"/>
      <c r="Z416" s="7"/>
      <c r="AA416" s="7"/>
      <c r="AB416" s="7"/>
      <c r="AC416" s="6"/>
      <c r="AD416" s="776"/>
      <c r="AE416" s="777"/>
      <c r="AF416" s="777"/>
      <c r="AG416" s="777"/>
      <c r="AH416" s="777"/>
      <c r="AI416" s="777"/>
      <c r="AJ416" s="778"/>
      <c r="AK416" s="776"/>
      <c r="AL416" s="777"/>
      <c r="AM416" s="777"/>
      <c r="AN416" s="777"/>
      <c r="AO416" s="777"/>
      <c r="AP416" s="777"/>
      <c r="AQ416" s="778"/>
      <c r="AR416" s="776"/>
      <c r="AS416" s="777"/>
      <c r="AT416" s="777"/>
      <c r="AU416" s="777"/>
      <c r="AV416" s="777"/>
      <c r="AW416" s="777"/>
      <c r="AX416" s="778"/>
      <c r="AY416" s="776" t="s">
        <v>148</v>
      </c>
      <c r="AZ416" s="777"/>
      <c r="BA416" s="777"/>
      <c r="BB416" s="777"/>
      <c r="BC416" s="777"/>
      <c r="BD416" s="777"/>
      <c r="BE416" s="778"/>
      <c r="BF416" s="402"/>
      <c r="BH416" s="200"/>
      <c r="BI416" s="200"/>
    </row>
    <row r="417" spans="1:61" ht="13.5" customHeight="1">
      <c r="A417" s="824"/>
      <c r="B417" s="825"/>
      <c r="C417" s="826"/>
      <c r="D417" s="801"/>
      <c r="E417" s="802"/>
      <c r="F417" s="802"/>
      <c r="G417" s="802"/>
      <c r="H417" s="802"/>
      <c r="I417" s="802"/>
      <c r="J417" s="802"/>
      <c r="K417" s="802"/>
      <c r="L417" s="802"/>
      <c r="M417" s="802"/>
      <c r="N417" s="802"/>
      <c r="O417" s="802"/>
      <c r="P417" s="802"/>
      <c r="Q417" s="802"/>
      <c r="R417" s="802"/>
      <c r="S417" s="802"/>
      <c r="T417" s="802"/>
      <c r="U417" s="802"/>
      <c r="V417" s="802"/>
      <c r="W417" s="802"/>
      <c r="X417" s="803"/>
      <c r="Y417" s="798"/>
      <c r="Z417" s="799"/>
      <c r="AA417" s="799"/>
      <c r="AB417" s="799"/>
      <c r="AC417" s="800"/>
      <c r="AD417" s="779"/>
      <c r="AE417" s="780"/>
      <c r="AF417" s="780"/>
      <c r="AG417" s="780"/>
      <c r="AH417" s="780"/>
      <c r="AI417" s="780"/>
      <c r="AJ417" s="780"/>
      <c r="AK417" s="779"/>
      <c r="AL417" s="780"/>
      <c r="AM417" s="780"/>
      <c r="AN417" s="780"/>
      <c r="AO417" s="780"/>
      <c r="AP417" s="780"/>
      <c r="AQ417" s="780"/>
      <c r="AR417" s="779"/>
      <c r="AS417" s="780"/>
      <c r="AT417" s="780"/>
      <c r="AU417" s="780"/>
      <c r="AV417" s="780"/>
      <c r="AW417" s="780"/>
      <c r="AX417" s="780"/>
      <c r="AY417" s="949"/>
      <c r="AZ417" s="950"/>
      <c r="BA417" s="950"/>
      <c r="BB417" s="950"/>
      <c r="BC417" s="950"/>
      <c r="BD417" s="950"/>
      <c r="BE417" s="951"/>
      <c r="BF417" s="402"/>
      <c r="BH417" s="200"/>
      <c r="BI417" s="24" t="s">
        <v>347</v>
      </c>
    </row>
    <row r="418" spans="1:61" ht="12.75" customHeight="1">
      <c r="A418" s="824"/>
      <c r="B418" s="825"/>
      <c r="C418" s="826"/>
      <c r="D418" s="801"/>
      <c r="E418" s="802"/>
      <c r="F418" s="802"/>
      <c r="G418" s="802"/>
      <c r="H418" s="802"/>
      <c r="I418" s="802"/>
      <c r="J418" s="802"/>
      <c r="K418" s="802"/>
      <c r="L418" s="802"/>
      <c r="M418" s="802"/>
      <c r="N418" s="802"/>
      <c r="O418" s="802"/>
      <c r="P418" s="802"/>
      <c r="Q418" s="802"/>
      <c r="R418" s="802"/>
      <c r="S418" s="802"/>
      <c r="T418" s="802"/>
      <c r="U418" s="802"/>
      <c r="V418" s="802"/>
      <c r="W418" s="802"/>
      <c r="X418" s="803"/>
      <c r="Y418" s="851" t="str">
        <f>IF(AND(AD418="",AK418="",AR418="",AY418=""),IF(FIO="","",0),"")</f>
        <v/>
      </c>
      <c r="Z418" s="851"/>
      <c r="AA418" s="851"/>
      <c r="AB418" s="851"/>
      <c r="AC418" s="851"/>
      <c r="AD418" s="711"/>
      <c r="AE418" s="712"/>
      <c r="AF418" s="712"/>
      <c r="AG418" s="712"/>
      <c r="AH418" s="712"/>
      <c r="AI418" s="712"/>
      <c r="AJ418" s="713"/>
      <c r="AK418" s="748"/>
      <c r="AL418" s="748"/>
      <c r="AM418" s="748"/>
      <c r="AN418" s="748"/>
      <c r="AO418" s="748"/>
      <c r="AP418" s="748"/>
      <c r="AQ418" s="748"/>
      <c r="AR418" s="748"/>
      <c r="AS418" s="748"/>
      <c r="AT418" s="748"/>
      <c r="AU418" s="748"/>
      <c r="AV418" s="748"/>
      <c r="AW418" s="748"/>
      <c r="AX418" s="748"/>
      <c r="AY418" s="748"/>
      <c r="AZ418" s="748"/>
      <c r="BA418" s="748"/>
      <c r="BB418" s="748"/>
      <c r="BC418" s="748"/>
      <c r="BD418" s="748"/>
      <c r="BE418" s="748"/>
      <c r="BF418" s="402"/>
      <c r="BG418" s="24">
        <f>SUM(Y418:BE419)</f>
        <v>0</v>
      </c>
      <c r="BH418" s="280"/>
      <c r="BI418" s="280">
        <v>250</v>
      </c>
    </row>
    <row r="419" spans="1:61" ht="12.75" customHeight="1">
      <c r="A419" s="827"/>
      <c r="B419" s="828"/>
      <c r="C419" s="829"/>
      <c r="D419" s="804"/>
      <c r="E419" s="805"/>
      <c r="F419" s="805"/>
      <c r="G419" s="805"/>
      <c r="H419" s="805"/>
      <c r="I419" s="805"/>
      <c r="J419" s="805"/>
      <c r="K419" s="805"/>
      <c r="L419" s="805"/>
      <c r="M419" s="805"/>
      <c r="N419" s="805"/>
      <c r="O419" s="805"/>
      <c r="P419" s="805"/>
      <c r="Q419" s="805"/>
      <c r="R419" s="805"/>
      <c r="S419" s="805"/>
      <c r="T419" s="805"/>
      <c r="U419" s="805"/>
      <c r="V419" s="805"/>
      <c r="W419" s="805"/>
      <c r="X419" s="806"/>
      <c r="Y419" s="851"/>
      <c r="Z419" s="851"/>
      <c r="AA419" s="851"/>
      <c r="AB419" s="851"/>
      <c r="AC419" s="851"/>
      <c r="AD419" s="714"/>
      <c r="AE419" s="715"/>
      <c r="AF419" s="715"/>
      <c r="AG419" s="715"/>
      <c r="AH419" s="715"/>
      <c r="AI419" s="715"/>
      <c r="AJ419" s="716"/>
      <c r="AK419" s="748"/>
      <c r="AL419" s="748"/>
      <c r="AM419" s="748"/>
      <c r="AN419" s="748"/>
      <c r="AO419" s="748"/>
      <c r="AP419" s="748"/>
      <c r="AQ419" s="748"/>
      <c r="AR419" s="748"/>
      <c r="AS419" s="748"/>
      <c r="AT419" s="748"/>
      <c r="AU419" s="748"/>
      <c r="AV419" s="748"/>
      <c r="AW419" s="748"/>
      <c r="AX419" s="748"/>
      <c r="AY419" s="748"/>
      <c r="AZ419" s="748"/>
      <c r="BA419" s="748"/>
      <c r="BB419" s="748"/>
      <c r="BC419" s="748"/>
      <c r="BD419" s="748"/>
      <c r="BE419" s="748"/>
      <c r="BF419" s="402"/>
      <c r="BG419" s="200"/>
      <c r="BH419" s="200"/>
      <c r="BI419" s="200"/>
    </row>
    <row r="420" spans="1:61" ht="12.75" customHeight="1">
      <c r="A420" s="821" t="s">
        <v>149</v>
      </c>
      <c r="B420" s="822"/>
      <c r="C420" s="823"/>
      <c r="D420" s="836" t="s">
        <v>692</v>
      </c>
      <c r="E420" s="837"/>
      <c r="F420" s="837"/>
      <c r="G420" s="837"/>
      <c r="H420" s="837"/>
      <c r="I420" s="837"/>
      <c r="J420" s="837"/>
      <c r="K420" s="837"/>
      <c r="L420" s="837"/>
      <c r="M420" s="837"/>
      <c r="N420" s="837"/>
      <c r="O420" s="837"/>
      <c r="P420" s="837"/>
      <c r="Q420" s="837"/>
      <c r="R420" s="837"/>
      <c r="S420" s="837"/>
      <c r="T420" s="837"/>
      <c r="U420" s="837"/>
      <c r="V420" s="837"/>
      <c r="W420" s="837"/>
      <c r="X420" s="838"/>
      <c r="Y420" s="794" t="s">
        <v>331</v>
      </c>
      <c r="Z420" s="789"/>
      <c r="AA420" s="789"/>
      <c r="AB420" s="789"/>
      <c r="AC420" s="795"/>
      <c r="AD420" s="794" t="s">
        <v>59</v>
      </c>
      <c r="AE420" s="789"/>
      <c r="AF420" s="789"/>
      <c r="AG420" s="789"/>
      <c r="AH420" s="789"/>
      <c r="AI420" s="789"/>
      <c r="AJ420" s="795"/>
      <c r="AK420" s="794" t="str">
        <f>IF(Ном_=2,"Зональн., муницип. ур.","Муницип. уровень")</f>
        <v>Муницип. уровень</v>
      </c>
      <c r="AL420" s="789"/>
      <c r="AM420" s="789"/>
      <c r="AN420" s="789"/>
      <c r="AO420" s="789"/>
      <c r="AP420" s="789"/>
      <c r="AQ420" s="795"/>
      <c r="AR420" s="789" t="s">
        <v>319</v>
      </c>
      <c r="AS420" s="789"/>
      <c r="AT420" s="789"/>
      <c r="AU420" s="789"/>
      <c r="AV420" s="789"/>
      <c r="AW420" s="789"/>
      <c r="AX420" s="789"/>
      <c r="AY420" s="794" t="s">
        <v>322</v>
      </c>
      <c r="AZ420" s="789"/>
      <c r="BA420" s="789"/>
      <c r="BB420" s="789"/>
      <c r="BC420" s="789"/>
      <c r="BD420" s="789"/>
      <c r="BE420" s="795"/>
      <c r="BF420" s="402"/>
      <c r="BH420" s="200"/>
      <c r="BI420" s="200"/>
    </row>
    <row r="421" spans="1:61" ht="21" customHeight="1">
      <c r="A421" s="824"/>
      <c r="B421" s="825"/>
      <c r="C421" s="826"/>
      <c r="D421" s="755"/>
      <c r="E421" s="756"/>
      <c r="F421" s="756"/>
      <c r="G421" s="756"/>
      <c r="H421" s="756"/>
      <c r="I421" s="756"/>
      <c r="J421" s="756"/>
      <c r="K421" s="756"/>
      <c r="L421" s="756"/>
      <c r="M421" s="756"/>
      <c r="N421" s="756"/>
      <c r="O421" s="756"/>
      <c r="P421" s="756"/>
      <c r="Q421" s="756"/>
      <c r="R421" s="756"/>
      <c r="S421" s="756"/>
      <c r="T421" s="756"/>
      <c r="U421" s="756"/>
      <c r="V421" s="756"/>
      <c r="W421" s="756"/>
      <c r="X421" s="757"/>
      <c r="Y421" s="796"/>
      <c r="Z421" s="790"/>
      <c r="AA421" s="790"/>
      <c r="AB421" s="790"/>
      <c r="AC421" s="797"/>
      <c r="AD421" s="796"/>
      <c r="AE421" s="790"/>
      <c r="AF421" s="790"/>
      <c r="AG421" s="790"/>
      <c r="AH421" s="790"/>
      <c r="AI421" s="790"/>
      <c r="AJ421" s="797"/>
      <c r="AK421" s="796"/>
      <c r="AL421" s="790"/>
      <c r="AM421" s="790"/>
      <c r="AN421" s="790"/>
      <c r="AO421" s="790"/>
      <c r="AP421" s="790"/>
      <c r="AQ421" s="797"/>
      <c r="AR421" s="790"/>
      <c r="AS421" s="790"/>
      <c r="AT421" s="790"/>
      <c r="AU421" s="790"/>
      <c r="AV421" s="790"/>
      <c r="AW421" s="790"/>
      <c r="AX421" s="790"/>
      <c r="AY421" s="796"/>
      <c r="AZ421" s="790"/>
      <c r="BA421" s="790"/>
      <c r="BB421" s="790"/>
      <c r="BC421" s="790"/>
      <c r="BD421" s="790"/>
      <c r="BE421" s="797"/>
      <c r="BF421" s="402"/>
      <c r="BH421" s="200"/>
      <c r="BI421" s="200"/>
    </row>
    <row r="422" spans="1:61" ht="12" customHeight="1">
      <c r="A422" s="824"/>
      <c r="B422" s="825"/>
      <c r="C422" s="826"/>
      <c r="D422" s="755"/>
      <c r="E422" s="756"/>
      <c r="F422" s="756"/>
      <c r="G422" s="756"/>
      <c r="H422" s="756"/>
      <c r="I422" s="756"/>
      <c r="J422" s="756"/>
      <c r="K422" s="756"/>
      <c r="L422" s="756"/>
      <c r="M422" s="756"/>
      <c r="N422" s="756"/>
      <c r="O422" s="756"/>
      <c r="P422" s="756"/>
      <c r="Q422" s="756"/>
      <c r="R422" s="756"/>
      <c r="S422" s="756"/>
      <c r="T422" s="756"/>
      <c r="U422" s="756"/>
      <c r="V422" s="756"/>
      <c r="W422" s="756"/>
      <c r="X422" s="757"/>
      <c r="Y422" s="1"/>
      <c r="Z422" s="7"/>
      <c r="AA422" s="7"/>
      <c r="AB422" s="7"/>
      <c r="AC422" s="6"/>
      <c r="AD422" s="776" t="s">
        <v>362</v>
      </c>
      <c r="AE422" s="777"/>
      <c r="AF422" s="777"/>
      <c r="AG422" s="777"/>
      <c r="AH422" s="777"/>
      <c r="AI422" s="777"/>
      <c r="AJ422" s="778"/>
      <c r="AK422" s="776" t="s">
        <v>364</v>
      </c>
      <c r="AL422" s="777"/>
      <c r="AM422" s="777"/>
      <c r="AN422" s="777"/>
      <c r="AO422" s="777"/>
      <c r="AP422" s="777"/>
      <c r="AQ422" s="778"/>
      <c r="AR422" s="776" t="s">
        <v>366</v>
      </c>
      <c r="AS422" s="777"/>
      <c r="AT422" s="777"/>
      <c r="AU422" s="777"/>
      <c r="AV422" s="777"/>
      <c r="AW422" s="777"/>
      <c r="AX422" s="778"/>
      <c r="AY422" s="776" t="s">
        <v>429</v>
      </c>
      <c r="AZ422" s="777"/>
      <c r="BA422" s="777"/>
      <c r="BB422" s="777"/>
      <c r="BC422" s="777"/>
      <c r="BD422" s="777"/>
      <c r="BE422" s="778"/>
      <c r="BF422" s="402"/>
      <c r="BH422" s="200"/>
      <c r="BI422" s="200"/>
    </row>
    <row r="423" spans="1:61" ht="12.75" customHeight="1">
      <c r="A423" s="824"/>
      <c r="B423" s="825"/>
      <c r="C423" s="826"/>
      <c r="D423" s="755"/>
      <c r="E423" s="756"/>
      <c r="F423" s="756"/>
      <c r="G423" s="756"/>
      <c r="H423" s="756"/>
      <c r="I423" s="756"/>
      <c r="J423" s="756"/>
      <c r="K423" s="756"/>
      <c r="L423" s="756"/>
      <c r="M423" s="756"/>
      <c r="N423" s="756"/>
      <c r="O423" s="756"/>
      <c r="P423" s="756"/>
      <c r="Q423" s="756"/>
      <c r="R423" s="756"/>
      <c r="S423" s="756"/>
      <c r="T423" s="756"/>
      <c r="U423" s="756"/>
      <c r="V423" s="756"/>
      <c r="W423" s="756"/>
      <c r="X423" s="757"/>
      <c r="Y423" s="1"/>
      <c r="Z423" s="7"/>
      <c r="AA423" s="7"/>
      <c r="AB423" s="7"/>
      <c r="AC423" s="6"/>
      <c r="AD423" s="776"/>
      <c r="AE423" s="777"/>
      <c r="AF423" s="777"/>
      <c r="AG423" s="777"/>
      <c r="AH423" s="777"/>
      <c r="AI423" s="777"/>
      <c r="AJ423" s="778"/>
      <c r="AK423" s="776"/>
      <c r="AL423" s="777"/>
      <c r="AM423" s="777"/>
      <c r="AN423" s="777"/>
      <c r="AO423" s="777"/>
      <c r="AP423" s="777"/>
      <c r="AQ423" s="778"/>
      <c r="AR423" s="776"/>
      <c r="AS423" s="777"/>
      <c r="AT423" s="777"/>
      <c r="AU423" s="777"/>
      <c r="AV423" s="777"/>
      <c r="AW423" s="777"/>
      <c r="AX423" s="778"/>
      <c r="AY423" s="776"/>
      <c r="AZ423" s="777"/>
      <c r="BA423" s="777"/>
      <c r="BB423" s="777"/>
      <c r="BC423" s="777"/>
      <c r="BD423" s="777"/>
      <c r="BE423" s="778"/>
      <c r="BF423" s="402"/>
      <c r="BH423" s="200"/>
      <c r="BI423" s="200"/>
    </row>
    <row r="424" spans="1:61" ht="12.75" customHeight="1">
      <c r="A424" s="824"/>
      <c r="B424" s="825"/>
      <c r="C424" s="826"/>
      <c r="D424" s="755"/>
      <c r="E424" s="756"/>
      <c r="F424" s="756"/>
      <c r="G424" s="756"/>
      <c r="H424" s="756"/>
      <c r="I424" s="756"/>
      <c r="J424" s="756"/>
      <c r="K424" s="756"/>
      <c r="L424" s="756"/>
      <c r="M424" s="756"/>
      <c r="N424" s="756"/>
      <c r="O424" s="756"/>
      <c r="P424" s="756"/>
      <c r="Q424" s="756"/>
      <c r="R424" s="756"/>
      <c r="S424" s="756"/>
      <c r="T424" s="756"/>
      <c r="U424" s="756"/>
      <c r="V424" s="756"/>
      <c r="W424" s="756"/>
      <c r="X424" s="757"/>
      <c r="Y424" s="1"/>
      <c r="Z424" s="7"/>
      <c r="AA424" s="7"/>
      <c r="AB424" s="7"/>
      <c r="AC424" s="6"/>
      <c r="AD424" s="776" t="s">
        <v>363</v>
      </c>
      <c r="AE424" s="777"/>
      <c r="AF424" s="777"/>
      <c r="AG424" s="777"/>
      <c r="AH424" s="777"/>
      <c r="AI424" s="777"/>
      <c r="AJ424" s="778"/>
      <c r="AK424" s="776" t="s">
        <v>365</v>
      </c>
      <c r="AL424" s="777"/>
      <c r="AM424" s="777"/>
      <c r="AN424" s="777"/>
      <c r="AO424" s="777"/>
      <c r="AP424" s="777"/>
      <c r="AQ424" s="778"/>
      <c r="AR424" s="776" t="s">
        <v>367</v>
      </c>
      <c r="AS424" s="777"/>
      <c r="AT424" s="777"/>
      <c r="AU424" s="777"/>
      <c r="AV424" s="777"/>
      <c r="AW424" s="777"/>
      <c r="AX424" s="778"/>
      <c r="AY424" s="776" t="s">
        <v>430</v>
      </c>
      <c r="AZ424" s="777"/>
      <c r="BA424" s="777"/>
      <c r="BB424" s="777"/>
      <c r="BC424" s="777"/>
      <c r="BD424" s="777"/>
      <c r="BE424" s="778"/>
      <c r="BF424" s="402"/>
      <c r="BH424" s="200"/>
      <c r="BI424" s="200"/>
    </row>
    <row r="425" spans="1:61" ht="12.75" customHeight="1">
      <c r="A425" s="824"/>
      <c r="B425" s="825"/>
      <c r="C425" s="826"/>
      <c r="D425" s="755"/>
      <c r="E425" s="756"/>
      <c r="F425" s="756"/>
      <c r="G425" s="756"/>
      <c r="H425" s="756"/>
      <c r="I425" s="756"/>
      <c r="J425" s="756"/>
      <c r="K425" s="756"/>
      <c r="L425" s="756"/>
      <c r="M425" s="756"/>
      <c r="N425" s="756"/>
      <c r="O425" s="756"/>
      <c r="P425" s="756"/>
      <c r="Q425" s="756"/>
      <c r="R425" s="756"/>
      <c r="S425" s="756"/>
      <c r="T425" s="756"/>
      <c r="U425" s="756"/>
      <c r="V425" s="756"/>
      <c r="W425" s="756"/>
      <c r="X425" s="757"/>
      <c r="Y425" s="1"/>
      <c r="Z425" s="7"/>
      <c r="AA425" s="7"/>
      <c r="AB425" s="7"/>
      <c r="AC425" s="6"/>
      <c r="AD425" s="776"/>
      <c r="AE425" s="777"/>
      <c r="AF425" s="777"/>
      <c r="AG425" s="777"/>
      <c r="AH425" s="777"/>
      <c r="AI425" s="777"/>
      <c r="AJ425" s="778"/>
      <c r="AK425" s="776"/>
      <c r="AL425" s="777"/>
      <c r="AM425" s="777"/>
      <c r="AN425" s="777"/>
      <c r="AO425" s="777"/>
      <c r="AP425" s="777"/>
      <c r="AQ425" s="778"/>
      <c r="AR425" s="776"/>
      <c r="AS425" s="777"/>
      <c r="AT425" s="777"/>
      <c r="AU425" s="777"/>
      <c r="AV425" s="777"/>
      <c r="AW425" s="777"/>
      <c r="AX425" s="778"/>
      <c r="AY425" s="776"/>
      <c r="AZ425" s="777"/>
      <c r="BA425" s="777"/>
      <c r="BB425" s="777"/>
      <c r="BC425" s="777"/>
      <c r="BD425" s="777"/>
      <c r="BE425" s="778"/>
      <c r="BF425" s="402"/>
      <c r="BH425" s="200"/>
      <c r="BI425" s="200"/>
    </row>
    <row r="426" spans="1:61" ht="12.75" customHeight="1">
      <c r="A426" s="824"/>
      <c r="B426" s="825"/>
      <c r="C426" s="826"/>
      <c r="D426" s="755"/>
      <c r="E426" s="756"/>
      <c r="F426" s="756"/>
      <c r="G426" s="756"/>
      <c r="H426" s="756"/>
      <c r="I426" s="756"/>
      <c r="J426" s="756"/>
      <c r="K426" s="756"/>
      <c r="L426" s="756"/>
      <c r="M426" s="756"/>
      <c r="N426" s="756"/>
      <c r="O426" s="756"/>
      <c r="P426" s="756"/>
      <c r="Q426" s="756"/>
      <c r="R426" s="756"/>
      <c r="S426" s="756"/>
      <c r="T426" s="756"/>
      <c r="U426" s="756"/>
      <c r="V426" s="756"/>
      <c r="W426" s="756"/>
      <c r="X426" s="757"/>
      <c r="Y426" s="1"/>
      <c r="Z426" s="7"/>
      <c r="AA426" s="7"/>
      <c r="AB426" s="7"/>
      <c r="AC426" s="6"/>
      <c r="AD426" s="776" t="s">
        <v>150</v>
      </c>
      <c r="AE426" s="777"/>
      <c r="AF426" s="777"/>
      <c r="AG426" s="777"/>
      <c r="AH426" s="777"/>
      <c r="AI426" s="777"/>
      <c r="AJ426" s="778"/>
      <c r="AK426" s="776" t="s">
        <v>151</v>
      </c>
      <c r="AL426" s="777"/>
      <c r="AM426" s="777"/>
      <c r="AN426" s="777"/>
      <c r="AO426" s="777"/>
      <c r="AP426" s="777"/>
      <c r="AQ426" s="778"/>
      <c r="AR426" s="776" t="s">
        <v>152</v>
      </c>
      <c r="AS426" s="777"/>
      <c r="AT426" s="777"/>
      <c r="AU426" s="777"/>
      <c r="AV426" s="777"/>
      <c r="AW426" s="777"/>
      <c r="AX426" s="778"/>
      <c r="AY426" s="776" t="s">
        <v>153</v>
      </c>
      <c r="AZ426" s="777"/>
      <c r="BA426" s="777"/>
      <c r="BB426" s="777"/>
      <c r="BC426" s="777"/>
      <c r="BD426" s="777"/>
      <c r="BE426" s="778"/>
      <c r="BF426" s="402"/>
      <c r="BH426" s="200"/>
      <c r="BI426" s="200"/>
    </row>
    <row r="427" spans="1:61" ht="4.5" customHeight="1">
      <c r="A427" s="824"/>
      <c r="B427" s="825"/>
      <c r="C427" s="826"/>
      <c r="D427" s="755"/>
      <c r="E427" s="756"/>
      <c r="F427" s="756"/>
      <c r="G427" s="756"/>
      <c r="H427" s="756"/>
      <c r="I427" s="756"/>
      <c r="J427" s="756"/>
      <c r="K427" s="756"/>
      <c r="L427" s="756"/>
      <c r="M427" s="756"/>
      <c r="N427" s="756"/>
      <c r="O427" s="756"/>
      <c r="P427" s="756"/>
      <c r="Q427" s="756"/>
      <c r="R427" s="756"/>
      <c r="S427" s="756"/>
      <c r="T427" s="756"/>
      <c r="U427" s="756"/>
      <c r="V427" s="756"/>
      <c r="W427" s="756"/>
      <c r="X427" s="757"/>
      <c r="Y427" s="1"/>
      <c r="Z427" s="7"/>
      <c r="AA427" s="7"/>
      <c r="AB427" s="7"/>
      <c r="AC427" s="6"/>
      <c r="AD427" s="776"/>
      <c r="AE427" s="777"/>
      <c r="AF427" s="777"/>
      <c r="AG427" s="777"/>
      <c r="AH427" s="777"/>
      <c r="AI427" s="777"/>
      <c r="AJ427" s="778"/>
      <c r="AK427" s="776"/>
      <c r="AL427" s="777"/>
      <c r="AM427" s="777"/>
      <c r="AN427" s="777"/>
      <c r="AO427" s="777"/>
      <c r="AP427" s="777"/>
      <c r="AQ427" s="778"/>
      <c r="AR427" s="776"/>
      <c r="AS427" s="777"/>
      <c r="AT427" s="777"/>
      <c r="AU427" s="777"/>
      <c r="AV427" s="777"/>
      <c r="AW427" s="777"/>
      <c r="AX427" s="778"/>
      <c r="AY427" s="776"/>
      <c r="AZ427" s="777"/>
      <c r="BA427" s="777"/>
      <c r="BB427" s="777"/>
      <c r="BC427" s="777"/>
      <c r="BD427" s="777"/>
      <c r="BE427" s="778"/>
      <c r="BF427" s="402"/>
      <c r="BH427" s="200"/>
      <c r="BI427" s="200"/>
    </row>
    <row r="428" spans="1:61" ht="15" customHeight="1">
      <c r="A428" s="824"/>
      <c r="B428" s="825"/>
      <c r="C428" s="826"/>
      <c r="D428" s="801" t="s">
        <v>593</v>
      </c>
      <c r="E428" s="802"/>
      <c r="F428" s="802"/>
      <c r="G428" s="802"/>
      <c r="H428" s="802"/>
      <c r="I428" s="802"/>
      <c r="J428" s="802"/>
      <c r="K428" s="802"/>
      <c r="L428" s="802"/>
      <c r="M428" s="802"/>
      <c r="N428" s="802"/>
      <c r="O428" s="802"/>
      <c r="P428" s="802"/>
      <c r="Q428" s="802"/>
      <c r="R428" s="802"/>
      <c r="S428" s="802"/>
      <c r="T428" s="802"/>
      <c r="U428" s="802"/>
      <c r="V428" s="802"/>
      <c r="W428" s="802"/>
      <c r="X428" s="803"/>
      <c r="Y428" s="798"/>
      <c r="Z428" s="799"/>
      <c r="AA428" s="799"/>
      <c r="AB428" s="799"/>
      <c r="AC428" s="800"/>
      <c r="AD428" s="949"/>
      <c r="AE428" s="950"/>
      <c r="AF428" s="950"/>
      <c r="AG428" s="950"/>
      <c r="AH428" s="950"/>
      <c r="AI428" s="950"/>
      <c r="AJ428" s="951"/>
      <c r="AK428" s="949"/>
      <c r="AL428" s="950"/>
      <c r="AM428" s="950"/>
      <c r="AN428" s="950"/>
      <c r="AO428" s="950"/>
      <c r="AP428" s="950"/>
      <c r="AQ428" s="951"/>
      <c r="AR428" s="949"/>
      <c r="AS428" s="950"/>
      <c r="AT428" s="950"/>
      <c r="AU428" s="950"/>
      <c r="AV428" s="950"/>
      <c r="AW428" s="950"/>
      <c r="AX428" s="951"/>
      <c r="AY428" s="949"/>
      <c r="AZ428" s="950"/>
      <c r="BA428" s="950"/>
      <c r="BB428" s="950"/>
      <c r="BC428" s="950"/>
      <c r="BD428" s="950"/>
      <c r="BE428" s="951"/>
      <c r="BF428" s="402"/>
      <c r="BH428" s="200"/>
      <c r="BI428" s="24" t="s">
        <v>347</v>
      </c>
    </row>
    <row r="429" spans="1:61" ht="12.75" customHeight="1">
      <c r="A429" s="824"/>
      <c r="B429" s="825"/>
      <c r="C429" s="826"/>
      <c r="D429" s="801"/>
      <c r="E429" s="802"/>
      <c r="F429" s="802"/>
      <c r="G429" s="802"/>
      <c r="H429" s="802"/>
      <c r="I429" s="802"/>
      <c r="J429" s="802"/>
      <c r="K429" s="802"/>
      <c r="L429" s="802"/>
      <c r="M429" s="802"/>
      <c r="N429" s="802"/>
      <c r="O429" s="802"/>
      <c r="P429" s="802"/>
      <c r="Q429" s="802"/>
      <c r="R429" s="802"/>
      <c r="S429" s="802"/>
      <c r="T429" s="802"/>
      <c r="U429" s="802"/>
      <c r="V429" s="802"/>
      <c r="W429" s="802"/>
      <c r="X429" s="803"/>
      <c r="Y429" s="851" t="str">
        <f>IF(AND(AD429="",AK429="",AR429="",AY429=""),IF(FIO="","",0),"")</f>
        <v/>
      </c>
      <c r="Z429" s="851"/>
      <c r="AA429" s="851"/>
      <c r="AB429" s="851"/>
      <c r="AC429" s="851"/>
      <c r="AD429" s="711"/>
      <c r="AE429" s="712"/>
      <c r="AF429" s="712"/>
      <c r="AG429" s="712"/>
      <c r="AH429" s="712"/>
      <c r="AI429" s="712"/>
      <c r="AJ429" s="713"/>
      <c r="AK429" s="748"/>
      <c r="AL429" s="748"/>
      <c r="AM429" s="748"/>
      <c r="AN429" s="748"/>
      <c r="AO429" s="748"/>
      <c r="AP429" s="748"/>
      <c r="AQ429" s="748"/>
      <c r="AR429" s="748"/>
      <c r="AS429" s="748"/>
      <c r="AT429" s="748"/>
      <c r="AU429" s="748"/>
      <c r="AV429" s="748"/>
      <c r="AW429" s="748"/>
      <c r="AX429" s="748"/>
      <c r="AY429" s="748"/>
      <c r="AZ429" s="748"/>
      <c r="BA429" s="748"/>
      <c r="BB429" s="748"/>
      <c r="BC429" s="748"/>
      <c r="BD429" s="748"/>
      <c r="BE429" s="748"/>
      <c r="BF429" s="402"/>
      <c r="BG429" s="24">
        <f>SUM(Y429:BE430)</f>
        <v>0</v>
      </c>
      <c r="BH429" s="280">
        <v>250</v>
      </c>
      <c r="BI429" s="280"/>
    </row>
    <row r="430" spans="1:61" ht="12.75" customHeight="1">
      <c r="A430" s="827"/>
      <c r="B430" s="828"/>
      <c r="C430" s="829"/>
      <c r="D430" s="804"/>
      <c r="E430" s="805"/>
      <c r="F430" s="805"/>
      <c r="G430" s="805"/>
      <c r="H430" s="805"/>
      <c r="I430" s="805"/>
      <c r="J430" s="805"/>
      <c r="K430" s="805"/>
      <c r="L430" s="805"/>
      <c r="M430" s="805"/>
      <c r="N430" s="805"/>
      <c r="O430" s="805"/>
      <c r="P430" s="805"/>
      <c r="Q430" s="805"/>
      <c r="R430" s="805"/>
      <c r="S430" s="805"/>
      <c r="T430" s="805"/>
      <c r="U430" s="805"/>
      <c r="V430" s="805"/>
      <c r="W430" s="805"/>
      <c r="X430" s="806"/>
      <c r="Y430" s="851"/>
      <c r="Z430" s="851"/>
      <c r="AA430" s="851"/>
      <c r="AB430" s="851"/>
      <c r="AC430" s="851"/>
      <c r="AD430" s="714"/>
      <c r="AE430" s="715"/>
      <c r="AF430" s="715"/>
      <c r="AG430" s="715"/>
      <c r="AH430" s="715"/>
      <c r="AI430" s="715"/>
      <c r="AJ430" s="716"/>
      <c r="AK430" s="748"/>
      <c r="AL430" s="748"/>
      <c r="AM430" s="748"/>
      <c r="AN430" s="748"/>
      <c r="AO430" s="748"/>
      <c r="AP430" s="748"/>
      <c r="AQ430" s="748"/>
      <c r="AR430" s="748"/>
      <c r="AS430" s="748"/>
      <c r="AT430" s="748"/>
      <c r="AU430" s="748"/>
      <c r="AV430" s="748"/>
      <c r="AW430" s="748"/>
      <c r="AX430" s="748"/>
      <c r="AY430" s="748"/>
      <c r="AZ430" s="748"/>
      <c r="BA430" s="748"/>
      <c r="BB430" s="748"/>
      <c r="BC430" s="748"/>
      <c r="BD430" s="748"/>
      <c r="BE430" s="748"/>
      <c r="BF430" s="402"/>
      <c r="BG430" s="200"/>
      <c r="BH430" s="200"/>
      <c r="BI430" s="200"/>
    </row>
    <row r="431" spans="1:61" ht="12.75" customHeight="1">
      <c r="A431" s="717" t="s">
        <v>344</v>
      </c>
      <c r="B431" s="718"/>
      <c r="C431" s="719"/>
      <c r="D431" s="727" t="s">
        <v>315</v>
      </c>
      <c r="E431" s="728"/>
      <c r="F431" s="728"/>
      <c r="G431" s="728"/>
      <c r="H431" s="728"/>
      <c r="I431" s="728"/>
      <c r="J431" s="728"/>
      <c r="K431" s="728"/>
      <c r="L431" s="728"/>
      <c r="M431" s="728"/>
      <c r="N431" s="728"/>
      <c r="O431" s="728"/>
      <c r="P431" s="728"/>
      <c r="Q431" s="728"/>
      <c r="R431" s="728"/>
      <c r="S431" s="728"/>
      <c r="T431" s="728"/>
      <c r="U431" s="728"/>
      <c r="V431" s="728"/>
      <c r="W431" s="728"/>
      <c r="X431" s="729"/>
      <c r="Y431" s="736" t="s">
        <v>482</v>
      </c>
      <c r="Z431" s="737"/>
      <c r="AA431" s="737"/>
      <c r="AB431" s="737"/>
      <c r="AC431" s="737"/>
      <c r="AD431" s="737"/>
      <c r="AE431" s="737"/>
      <c r="AF431" s="737"/>
      <c r="AG431" s="737"/>
      <c r="AH431" s="737"/>
      <c r="AI431" s="737"/>
      <c r="AJ431" s="737"/>
      <c r="AK431" s="737"/>
      <c r="AL431" s="737"/>
      <c r="AM431" s="737"/>
      <c r="AN431" s="737"/>
      <c r="AO431" s="737"/>
      <c r="AP431" s="737"/>
      <c r="AQ431" s="737"/>
      <c r="AR431" s="737"/>
      <c r="AS431" s="737"/>
      <c r="AT431" s="737"/>
      <c r="AU431" s="737"/>
      <c r="AV431" s="737"/>
      <c r="AW431" s="737"/>
      <c r="AX431" s="737"/>
      <c r="AY431" s="737"/>
      <c r="AZ431" s="737"/>
      <c r="BA431" s="737"/>
      <c r="BB431" s="737"/>
      <c r="BC431" s="737"/>
      <c r="BD431" s="737"/>
      <c r="BE431" s="738"/>
      <c r="BF431" s="402"/>
      <c r="BH431" s="2"/>
      <c r="BI431" s="2"/>
    </row>
    <row r="432" spans="1:61" ht="12.75" customHeight="1">
      <c r="A432" s="720"/>
      <c r="B432" s="721"/>
      <c r="C432" s="722"/>
      <c r="D432" s="730"/>
      <c r="E432" s="731"/>
      <c r="F432" s="731"/>
      <c r="G432" s="731"/>
      <c r="H432" s="731"/>
      <c r="I432" s="731"/>
      <c r="J432" s="731"/>
      <c r="K432" s="731"/>
      <c r="L432" s="731"/>
      <c r="M432" s="731"/>
      <c r="N432" s="731"/>
      <c r="O432" s="731"/>
      <c r="P432" s="731"/>
      <c r="Q432" s="731"/>
      <c r="R432" s="731"/>
      <c r="S432" s="731"/>
      <c r="T432" s="731"/>
      <c r="U432" s="731"/>
      <c r="V432" s="731"/>
      <c r="W432" s="731"/>
      <c r="X432" s="732"/>
      <c r="Y432" s="1043" t="s">
        <v>467</v>
      </c>
      <c r="Z432" s="1044"/>
      <c r="AA432" s="1044"/>
      <c r="AB432" s="1044"/>
      <c r="AC432" s="1044"/>
      <c r="AD432" s="1044"/>
      <c r="AE432" s="1044"/>
      <c r="AF432" s="1044"/>
      <c r="AG432" s="1044"/>
      <c r="AH432" s="1044"/>
      <c r="AI432" s="1044"/>
      <c r="AJ432" s="1044"/>
      <c r="AK432" s="1044"/>
      <c r="AL432" s="1044"/>
      <c r="AM432" s="1044"/>
      <c r="AN432" s="1044"/>
      <c r="AO432" s="1044"/>
      <c r="AP432" s="1044"/>
      <c r="AQ432" s="1044"/>
      <c r="AR432" s="1044"/>
      <c r="AS432" s="1044"/>
      <c r="AT432" s="1044"/>
      <c r="AU432" s="1044"/>
      <c r="AV432" s="1044"/>
      <c r="AW432" s="1044"/>
      <c r="AX432" s="1044"/>
      <c r="AY432" s="1044"/>
      <c r="AZ432" s="1044"/>
      <c r="BA432" s="1044"/>
      <c r="BB432" s="1044"/>
      <c r="BC432" s="1044"/>
      <c r="BD432" s="1044"/>
      <c r="BE432" s="1045"/>
      <c r="BF432" s="402"/>
      <c r="BH432" s="2"/>
      <c r="BI432" s="2"/>
    </row>
    <row r="433" spans="1:68" ht="12.75" customHeight="1">
      <c r="A433" s="723"/>
      <c r="B433" s="724"/>
      <c r="C433" s="725"/>
      <c r="D433" s="730"/>
      <c r="E433" s="731"/>
      <c r="F433" s="731"/>
      <c r="G433" s="731"/>
      <c r="H433" s="731"/>
      <c r="I433" s="731"/>
      <c r="J433" s="731"/>
      <c r="K433" s="731"/>
      <c r="L433" s="731"/>
      <c r="M433" s="731"/>
      <c r="N433" s="731"/>
      <c r="O433" s="731"/>
      <c r="P433" s="731"/>
      <c r="Q433" s="731"/>
      <c r="R433" s="731"/>
      <c r="S433" s="731"/>
      <c r="T433" s="731"/>
      <c r="U433" s="731"/>
      <c r="V433" s="731"/>
      <c r="W433" s="731"/>
      <c r="X433" s="732"/>
      <c r="Y433" s="742">
        <v>0</v>
      </c>
      <c r="Z433" s="743"/>
      <c r="AA433" s="743"/>
      <c r="AB433" s="743"/>
      <c r="AC433" s="743"/>
      <c r="AD433" s="743"/>
      <c r="AE433" s="743"/>
      <c r="AF433" s="743"/>
      <c r="AG433" s="743"/>
      <c r="AH433" s="744"/>
      <c r="AI433" s="742" t="s">
        <v>163</v>
      </c>
      <c r="AJ433" s="743"/>
      <c r="AK433" s="743"/>
      <c r="AL433" s="743"/>
      <c r="AM433" s="743"/>
      <c r="AN433" s="743"/>
      <c r="AO433" s="743"/>
      <c r="AP433" s="743"/>
      <c r="AQ433" s="743"/>
      <c r="AR433" s="743"/>
      <c r="AS433" s="744"/>
      <c r="AT433" s="742" t="s">
        <v>164</v>
      </c>
      <c r="AU433" s="743"/>
      <c r="AV433" s="743"/>
      <c r="AW433" s="743"/>
      <c r="AX433" s="743"/>
      <c r="AY433" s="743"/>
      <c r="AZ433" s="743"/>
      <c r="BA433" s="743"/>
      <c r="BB433" s="743"/>
      <c r="BC433" s="743"/>
      <c r="BD433" s="743"/>
      <c r="BE433" s="744"/>
      <c r="BF433" s="402"/>
      <c r="BH433" s="2"/>
      <c r="BI433" s="2"/>
    </row>
    <row r="434" spans="1:68" ht="17.25" customHeight="1">
      <c r="A434" s="821" t="s">
        <v>154</v>
      </c>
      <c r="B434" s="822"/>
      <c r="C434" s="822"/>
      <c r="D434" s="836" t="str">
        <f>IF(Ном_=2,"Руководство   методическими/ предметно-цикловыми комиссиями *","Руководство   методическими 
объединениями  *")</f>
        <v>Руководство   методическими 
объединениями  *</v>
      </c>
      <c r="E434" s="837"/>
      <c r="F434" s="837"/>
      <c r="G434" s="837"/>
      <c r="H434" s="837"/>
      <c r="I434" s="837"/>
      <c r="J434" s="837"/>
      <c r="K434" s="837"/>
      <c r="L434" s="837"/>
      <c r="M434" s="837"/>
      <c r="N434" s="837"/>
      <c r="O434" s="837"/>
      <c r="P434" s="837"/>
      <c r="Q434" s="837"/>
      <c r="R434" s="837"/>
      <c r="S434" s="837"/>
      <c r="T434" s="837"/>
      <c r="U434" s="837"/>
      <c r="V434" s="837"/>
      <c r="W434" s="837"/>
      <c r="X434" s="838"/>
      <c r="Y434" s="839" t="s">
        <v>162</v>
      </c>
      <c r="Z434" s="839"/>
      <c r="AA434" s="839"/>
      <c r="AB434" s="839"/>
      <c r="AC434" s="839"/>
      <c r="AD434" s="839"/>
      <c r="AE434" s="839"/>
      <c r="AF434" s="839"/>
      <c r="AG434" s="839"/>
      <c r="AH434" s="839"/>
      <c r="AI434" s="818" t="s">
        <v>14</v>
      </c>
      <c r="AJ434" s="819"/>
      <c r="AK434" s="819"/>
      <c r="AL434" s="819"/>
      <c r="AM434" s="819"/>
      <c r="AN434" s="819"/>
      <c r="AO434" s="819"/>
      <c r="AP434" s="819"/>
      <c r="AQ434" s="819"/>
      <c r="AR434" s="819"/>
      <c r="AS434" s="820"/>
      <c r="AT434" s="818" t="s">
        <v>553</v>
      </c>
      <c r="AU434" s="819"/>
      <c r="AV434" s="819"/>
      <c r="AW434" s="819"/>
      <c r="AX434" s="819"/>
      <c r="AY434" s="819"/>
      <c r="AZ434" s="819"/>
      <c r="BA434" s="819"/>
      <c r="BB434" s="819"/>
      <c r="BC434" s="819"/>
      <c r="BD434" s="819"/>
      <c r="BE434" s="820"/>
      <c r="BF434" s="402"/>
      <c r="BH434" s="2"/>
      <c r="BI434" s="2"/>
    </row>
    <row r="435" spans="1:68" ht="12.75" customHeight="1">
      <c r="A435" s="824"/>
      <c r="B435" s="825"/>
      <c r="C435" s="825"/>
      <c r="D435" s="755"/>
      <c r="E435" s="756"/>
      <c r="F435" s="756"/>
      <c r="G435" s="756"/>
      <c r="H435" s="756"/>
      <c r="I435" s="756"/>
      <c r="J435" s="756"/>
      <c r="K435" s="756"/>
      <c r="L435" s="756"/>
      <c r="M435" s="756"/>
      <c r="N435" s="756"/>
      <c r="O435" s="756"/>
      <c r="P435" s="756"/>
      <c r="Q435" s="756"/>
      <c r="R435" s="756"/>
      <c r="S435" s="756"/>
      <c r="T435" s="756"/>
      <c r="U435" s="756"/>
      <c r="V435" s="756"/>
      <c r="W435" s="756"/>
      <c r="X435" s="757"/>
      <c r="Y435" s="839"/>
      <c r="Z435" s="839"/>
      <c r="AA435" s="839"/>
      <c r="AB435" s="839"/>
      <c r="AC435" s="839"/>
      <c r="AD435" s="839"/>
      <c r="AE435" s="839"/>
      <c r="AF435" s="839"/>
      <c r="AG435" s="839"/>
      <c r="AH435" s="839"/>
      <c r="AI435" s="758"/>
      <c r="AJ435" s="759"/>
      <c r="AK435" s="759"/>
      <c r="AL435" s="759"/>
      <c r="AM435" s="759"/>
      <c r="AN435" s="759"/>
      <c r="AO435" s="759"/>
      <c r="AP435" s="759"/>
      <c r="AQ435" s="759"/>
      <c r="AR435" s="759"/>
      <c r="AS435" s="760"/>
      <c r="AT435" s="758"/>
      <c r="AU435" s="759"/>
      <c r="AV435" s="759"/>
      <c r="AW435" s="759"/>
      <c r="AX435" s="759"/>
      <c r="AY435" s="759"/>
      <c r="AZ435" s="759"/>
      <c r="BA435" s="759"/>
      <c r="BB435" s="759"/>
      <c r="BC435" s="759"/>
      <c r="BD435" s="759"/>
      <c r="BE435" s="760"/>
      <c r="BF435" s="402"/>
      <c r="BH435" s="2"/>
      <c r="BI435" s="2"/>
    </row>
    <row r="436" spans="1:68" ht="1.5" customHeight="1">
      <c r="A436" s="824"/>
      <c r="B436" s="825"/>
      <c r="C436" s="825"/>
      <c r="D436" s="755"/>
      <c r="E436" s="756"/>
      <c r="F436" s="756"/>
      <c r="G436" s="756"/>
      <c r="H436" s="756"/>
      <c r="I436" s="756"/>
      <c r="J436" s="756"/>
      <c r="K436" s="756"/>
      <c r="L436" s="756"/>
      <c r="M436" s="756"/>
      <c r="N436" s="756"/>
      <c r="O436" s="756"/>
      <c r="P436" s="756"/>
      <c r="Q436" s="756"/>
      <c r="R436" s="756"/>
      <c r="S436" s="756"/>
      <c r="T436" s="756"/>
      <c r="U436" s="756"/>
      <c r="V436" s="756"/>
      <c r="W436" s="756"/>
      <c r="X436" s="757"/>
      <c r="Y436" s="839"/>
      <c r="Z436" s="839"/>
      <c r="AA436" s="839"/>
      <c r="AB436" s="839"/>
      <c r="AC436" s="839"/>
      <c r="AD436" s="839"/>
      <c r="AE436" s="839"/>
      <c r="AF436" s="839"/>
      <c r="AG436" s="839"/>
      <c r="AH436" s="839"/>
      <c r="AI436" s="758"/>
      <c r="AJ436" s="759"/>
      <c r="AK436" s="759"/>
      <c r="AL436" s="759"/>
      <c r="AM436" s="759"/>
      <c r="AN436" s="759"/>
      <c r="AO436" s="759"/>
      <c r="AP436" s="759"/>
      <c r="AQ436" s="759"/>
      <c r="AR436" s="759"/>
      <c r="AS436" s="760"/>
      <c r="AT436" s="758"/>
      <c r="AU436" s="759"/>
      <c r="AV436" s="759"/>
      <c r="AW436" s="759"/>
      <c r="AX436" s="759"/>
      <c r="AY436" s="759"/>
      <c r="AZ436" s="759"/>
      <c r="BA436" s="759"/>
      <c r="BB436" s="759"/>
      <c r="BC436" s="759"/>
      <c r="BD436" s="759"/>
      <c r="BE436" s="760"/>
      <c r="BF436" s="402"/>
      <c r="BH436" s="2"/>
      <c r="BI436" s="2"/>
    </row>
    <row r="437" spans="1:68" ht="12.75" customHeight="1">
      <c r="A437" s="824"/>
      <c r="B437" s="825"/>
      <c r="C437" s="825"/>
      <c r="D437" s="755"/>
      <c r="E437" s="756"/>
      <c r="F437" s="756"/>
      <c r="G437" s="756"/>
      <c r="H437" s="756"/>
      <c r="I437" s="756"/>
      <c r="J437" s="756"/>
      <c r="K437" s="756"/>
      <c r="L437" s="756"/>
      <c r="M437" s="756"/>
      <c r="N437" s="756"/>
      <c r="O437" s="756"/>
      <c r="P437" s="756"/>
      <c r="Q437" s="756"/>
      <c r="R437" s="756"/>
      <c r="S437" s="756"/>
      <c r="T437" s="756"/>
      <c r="U437" s="756"/>
      <c r="V437" s="756"/>
      <c r="W437" s="756"/>
      <c r="X437" s="757"/>
      <c r="Y437" s="839"/>
      <c r="Z437" s="839"/>
      <c r="AA437" s="839"/>
      <c r="AB437" s="839"/>
      <c r="AC437" s="839"/>
      <c r="AD437" s="839"/>
      <c r="AE437" s="839"/>
      <c r="AF437" s="839"/>
      <c r="AG437" s="839"/>
      <c r="AH437" s="839"/>
      <c r="AI437" s="776" t="s">
        <v>165</v>
      </c>
      <c r="AJ437" s="777"/>
      <c r="AK437" s="777"/>
      <c r="AL437" s="777"/>
      <c r="AM437" s="777"/>
      <c r="AN437" s="777"/>
      <c r="AO437" s="777"/>
      <c r="AP437" s="777"/>
      <c r="AQ437" s="777"/>
      <c r="AR437" s="777"/>
      <c r="AS437" s="778"/>
      <c r="AT437" s="776" t="s">
        <v>167</v>
      </c>
      <c r="AU437" s="777"/>
      <c r="AV437" s="777"/>
      <c r="AW437" s="777"/>
      <c r="AX437" s="777"/>
      <c r="AY437" s="777"/>
      <c r="AZ437" s="777"/>
      <c r="BA437" s="777"/>
      <c r="BB437" s="777"/>
      <c r="BC437" s="777"/>
      <c r="BD437" s="777"/>
      <c r="BE437" s="778"/>
      <c r="BF437" s="402"/>
      <c r="BH437" s="2"/>
      <c r="BI437" s="2"/>
    </row>
    <row r="438" spans="1:68" ht="13.5" customHeight="1">
      <c r="A438" s="824"/>
      <c r="B438" s="825"/>
      <c r="C438" s="825"/>
      <c r="D438" s="801" t="s">
        <v>596</v>
      </c>
      <c r="E438" s="802"/>
      <c r="F438" s="802"/>
      <c r="G438" s="802"/>
      <c r="H438" s="802"/>
      <c r="I438" s="802"/>
      <c r="J438" s="802"/>
      <c r="K438" s="802"/>
      <c r="L438" s="802"/>
      <c r="M438" s="802"/>
      <c r="N438" s="802"/>
      <c r="O438" s="802"/>
      <c r="P438" s="802"/>
      <c r="Q438" s="802"/>
      <c r="R438" s="802"/>
      <c r="S438" s="802"/>
      <c r="T438" s="802"/>
      <c r="U438" s="802"/>
      <c r="V438" s="802"/>
      <c r="W438" s="802"/>
      <c r="X438" s="803"/>
      <c r="Y438" s="839"/>
      <c r="Z438" s="839"/>
      <c r="AA438" s="839"/>
      <c r="AB438" s="839"/>
      <c r="AC438" s="839"/>
      <c r="AD438" s="839"/>
      <c r="AE438" s="839"/>
      <c r="AF438" s="839"/>
      <c r="AG438" s="839"/>
      <c r="AH438" s="839"/>
      <c r="AI438" s="776" t="s">
        <v>166</v>
      </c>
      <c r="AJ438" s="777"/>
      <c r="AK438" s="777"/>
      <c r="AL438" s="777"/>
      <c r="AM438" s="777"/>
      <c r="AN438" s="777"/>
      <c r="AO438" s="777"/>
      <c r="AP438" s="777"/>
      <c r="AQ438" s="777"/>
      <c r="AR438" s="777"/>
      <c r="AS438" s="778"/>
      <c r="AT438" s="776" t="s">
        <v>168</v>
      </c>
      <c r="AU438" s="777"/>
      <c r="AV438" s="777"/>
      <c r="AW438" s="777"/>
      <c r="AX438" s="777"/>
      <c r="AY438" s="777"/>
      <c r="AZ438" s="777"/>
      <c r="BA438" s="777"/>
      <c r="BB438" s="777"/>
      <c r="BC438" s="777"/>
      <c r="BD438" s="777"/>
      <c r="BE438" s="778"/>
      <c r="BF438" s="402"/>
      <c r="BH438" s="2"/>
      <c r="BI438" s="2"/>
    </row>
    <row r="439" spans="1:68" ht="12.75" customHeight="1">
      <c r="A439" s="824"/>
      <c r="B439" s="825"/>
      <c r="C439" s="825"/>
      <c r="D439" s="830" t="s">
        <v>36</v>
      </c>
      <c r="E439" s="831"/>
      <c r="F439" s="831"/>
      <c r="G439" s="831"/>
      <c r="H439" s="831"/>
      <c r="I439" s="831"/>
      <c r="J439" s="831"/>
      <c r="K439" s="831"/>
      <c r="L439" s="831"/>
      <c r="M439" s="831"/>
      <c r="N439" s="831"/>
      <c r="O439" s="831"/>
      <c r="P439" s="831"/>
      <c r="Q439" s="831"/>
      <c r="R439" s="831"/>
      <c r="S439" s="831"/>
      <c r="T439" s="831"/>
      <c r="U439" s="831"/>
      <c r="V439" s="831"/>
      <c r="W439" s="831"/>
      <c r="X439" s="832"/>
      <c r="Y439" s="839"/>
      <c r="Z439" s="839"/>
      <c r="AA439" s="839"/>
      <c r="AB439" s="839"/>
      <c r="AC439" s="839"/>
      <c r="AD439" s="839"/>
      <c r="AE439" s="839"/>
      <c r="AF439" s="839"/>
      <c r="AG439" s="839"/>
      <c r="AH439" s="839"/>
      <c r="AI439" s="776" t="s">
        <v>153</v>
      </c>
      <c r="AJ439" s="777"/>
      <c r="AK439" s="777"/>
      <c r="AL439" s="777"/>
      <c r="AM439" s="777"/>
      <c r="AN439" s="777"/>
      <c r="AO439" s="777"/>
      <c r="AP439" s="777"/>
      <c r="AQ439" s="777"/>
      <c r="AR439" s="777"/>
      <c r="AS439" s="778"/>
      <c r="AT439" s="949" t="s">
        <v>169</v>
      </c>
      <c r="AU439" s="950"/>
      <c r="AV439" s="950"/>
      <c r="AW439" s="950"/>
      <c r="AX439" s="950"/>
      <c r="AY439" s="950"/>
      <c r="AZ439" s="950"/>
      <c r="BA439" s="950"/>
      <c r="BB439" s="950"/>
      <c r="BC439" s="950"/>
      <c r="BD439" s="950"/>
      <c r="BE439" s="951"/>
      <c r="BF439" s="402"/>
      <c r="BH439" s="12"/>
      <c r="BI439" s="223" t="s">
        <v>62</v>
      </c>
    </row>
    <row r="440" spans="1:68" ht="12.75" customHeight="1">
      <c r="A440" s="824"/>
      <c r="B440" s="825"/>
      <c r="C440" s="825"/>
      <c r="D440" s="830"/>
      <c r="E440" s="831"/>
      <c r="F440" s="831"/>
      <c r="G440" s="831"/>
      <c r="H440" s="831"/>
      <c r="I440" s="831"/>
      <c r="J440" s="831"/>
      <c r="K440" s="831"/>
      <c r="L440" s="831"/>
      <c r="M440" s="831"/>
      <c r="N440" s="831"/>
      <c r="O440" s="831"/>
      <c r="P440" s="831"/>
      <c r="Q440" s="831"/>
      <c r="R440" s="831"/>
      <c r="S440" s="831"/>
      <c r="T440" s="831"/>
      <c r="U440" s="831"/>
      <c r="V440" s="831"/>
      <c r="W440" s="831"/>
      <c r="X440" s="832"/>
      <c r="Y440" s="770" t="str">
        <f>IF(AND(AI440="",AT440=""),IF(FIO="","",0),"")</f>
        <v/>
      </c>
      <c r="Z440" s="771"/>
      <c r="AA440" s="771"/>
      <c r="AB440" s="771"/>
      <c r="AC440" s="771"/>
      <c r="AD440" s="771"/>
      <c r="AE440" s="771"/>
      <c r="AF440" s="771"/>
      <c r="AG440" s="771"/>
      <c r="AH440" s="772"/>
      <c r="AI440" s="711"/>
      <c r="AJ440" s="712"/>
      <c r="AK440" s="712"/>
      <c r="AL440" s="712"/>
      <c r="AM440" s="712"/>
      <c r="AN440" s="712"/>
      <c r="AO440" s="712"/>
      <c r="AP440" s="712"/>
      <c r="AQ440" s="712"/>
      <c r="AR440" s="712"/>
      <c r="AS440" s="713"/>
      <c r="AT440" s="711"/>
      <c r="AU440" s="712"/>
      <c r="AV440" s="712"/>
      <c r="AW440" s="712"/>
      <c r="AX440" s="712"/>
      <c r="AY440" s="712"/>
      <c r="AZ440" s="712"/>
      <c r="BA440" s="712"/>
      <c r="BB440" s="712"/>
      <c r="BC440" s="712"/>
      <c r="BD440" s="712"/>
      <c r="BE440" s="713"/>
      <c r="BF440" s="402"/>
      <c r="BG440" s="24">
        <f>MAX(AI440:BE441)</f>
        <v>0</v>
      </c>
      <c r="BH440" s="280">
        <v>200</v>
      </c>
      <c r="BI440" s="280"/>
    </row>
    <row r="441" spans="1:68" ht="9.75" customHeight="1">
      <c r="A441" s="827"/>
      <c r="B441" s="828"/>
      <c r="C441" s="828"/>
      <c r="D441" s="833"/>
      <c r="E441" s="834"/>
      <c r="F441" s="834"/>
      <c r="G441" s="834"/>
      <c r="H441" s="834"/>
      <c r="I441" s="834"/>
      <c r="J441" s="834"/>
      <c r="K441" s="834"/>
      <c r="L441" s="834"/>
      <c r="M441" s="834"/>
      <c r="N441" s="834"/>
      <c r="O441" s="834"/>
      <c r="P441" s="834"/>
      <c r="Q441" s="834"/>
      <c r="R441" s="834"/>
      <c r="S441" s="834"/>
      <c r="T441" s="834"/>
      <c r="U441" s="834"/>
      <c r="V441" s="834"/>
      <c r="W441" s="834"/>
      <c r="X441" s="835"/>
      <c r="Y441" s="773"/>
      <c r="Z441" s="774"/>
      <c r="AA441" s="774"/>
      <c r="AB441" s="774"/>
      <c r="AC441" s="774"/>
      <c r="AD441" s="774"/>
      <c r="AE441" s="774"/>
      <c r="AF441" s="774"/>
      <c r="AG441" s="774"/>
      <c r="AH441" s="775"/>
      <c r="AI441" s="714"/>
      <c r="AJ441" s="715"/>
      <c r="AK441" s="715"/>
      <c r="AL441" s="715"/>
      <c r="AM441" s="715"/>
      <c r="AN441" s="715"/>
      <c r="AO441" s="715"/>
      <c r="AP441" s="715"/>
      <c r="AQ441" s="715"/>
      <c r="AR441" s="715"/>
      <c r="AS441" s="716"/>
      <c r="AT441" s="714"/>
      <c r="AU441" s="715"/>
      <c r="AV441" s="715"/>
      <c r="AW441" s="715"/>
      <c r="AX441" s="715"/>
      <c r="AY441" s="715"/>
      <c r="AZ441" s="715"/>
      <c r="BA441" s="715"/>
      <c r="BB441" s="715"/>
      <c r="BC441" s="715"/>
      <c r="BD441" s="715"/>
      <c r="BE441" s="716"/>
      <c r="BF441" s="402"/>
      <c r="BH441" s="200"/>
      <c r="BI441" s="200"/>
    </row>
    <row r="442" spans="1:68" ht="14.25" customHeight="1">
      <c r="BF442" s="402"/>
      <c r="BH442" s="2"/>
      <c r="BI442" s="2"/>
    </row>
    <row r="443" spans="1:68" s="111" customFormat="1" ht="12.75" customHeight="1">
      <c r="A443" s="204" t="s">
        <v>325</v>
      </c>
      <c r="B443" s="225"/>
      <c r="C443" s="225"/>
      <c r="D443" s="225"/>
      <c r="E443" s="225"/>
      <c r="F443" s="225"/>
      <c r="G443" s="225"/>
      <c r="H443" s="225"/>
      <c r="I443" s="225"/>
      <c r="J443" s="225"/>
      <c r="K443" s="225"/>
      <c r="L443" s="225"/>
      <c r="M443" s="225"/>
      <c r="BE443" s="527"/>
      <c r="BF443" s="402"/>
      <c r="BG443" s="266"/>
      <c r="BH443" s="260"/>
      <c r="BI443" s="260"/>
      <c r="BJ443" s="267"/>
      <c r="BK443" s="260"/>
      <c r="BL443" s="260"/>
      <c r="BM443" s="260"/>
      <c r="BN443" s="260"/>
      <c r="BO443" s="260"/>
      <c r="BP443" s="260"/>
    </row>
    <row r="444" spans="1:68" ht="12.75" customHeight="1">
      <c r="A444" s="717" t="s">
        <v>344</v>
      </c>
      <c r="B444" s="718"/>
      <c r="C444" s="719"/>
      <c r="D444" s="727" t="s">
        <v>315</v>
      </c>
      <c r="E444" s="728"/>
      <c r="F444" s="728"/>
      <c r="G444" s="728"/>
      <c r="H444" s="728"/>
      <c r="I444" s="728"/>
      <c r="J444" s="728"/>
      <c r="K444" s="728"/>
      <c r="L444" s="728"/>
      <c r="M444" s="728"/>
      <c r="N444" s="728"/>
      <c r="O444" s="728"/>
      <c r="P444" s="728"/>
      <c r="Q444" s="728"/>
      <c r="R444" s="728"/>
      <c r="S444" s="728"/>
      <c r="T444" s="728"/>
      <c r="U444" s="728"/>
      <c r="V444" s="728"/>
      <c r="W444" s="728"/>
      <c r="X444" s="729"/>
      <c r="Y444" s="736" t="s">
        <v>482</v>
      </c>
      <c r="Z444" s="737"/>
      <c r="AA444" s="737"/>
      <c r="AB444" s="737"/>
      <c r="AC444" s="737"/>
      <c r="AD444" s="737"/>
      <c r="AE444" s="737"/>
      <c r="AF444" s="737"/>
      <c r="AG444" s="737"/>
      <c r="AH444" s="737"/>
      <c r="AI444" s="737"/>
      <c r="AJ444" s="737"/>
      <c r="AK444" s="737"/>
      <c r="AL444" s="737"/>
      <c r="AM444" s="737"/>
      <c r="AN444" s="737"/>
      <c r="AO444" s="737"/>
      <c r="AP444" s="737"/>
      <c r="AQ444" s="737"/>
      <c r="AR444" s="737"/>
      <c r="AS444" s="737"/>
      <c r="AT444" s="737"/>
      <c r="AU444" s="737"/>
      <c r="AV444" s="737"/>
      <c r="AW444" s="737"/>
      <c r="AX444" s="737"/>
      <c r="AY444" s="737"/>
      <c r="AZ444" s="737"/>
      <c r="BA444" s="737"/>
      <c r="BB444" s="737"/>
      <c r="BC444" s="737"/>
      <c r="BD444" s="737"/>
      <c r="BE444" s="738"/>
      <c r="BF444" s="402"/>
      <c r="BH444" s="2"/>
      <c r="BI444" s="2"/>
    </row>
    <row r="445" spans="1:68" ht="12.75" customHeight="1">
      <c r="A445" s="720"/>
      <c r="B445" s="721"/>
      <c r="C445" s="722"/>
      <c r="D445" s="730"/>
      <c r="E445" s="731"/>
      <c r="F445" s="731"/>
      <c r="G445" s="731"/>
      <c r="H445" s="731"/>
      <c r="I445" s="731"/>
      <c r="J445" s="731"/>
      <c r="K445" s="731"/>
      <c r="L445" s="731"/>
      <c r="M445" s="731"/>
      <c r="N445" s="731"/>
      <c r="O445" s="731"/>
      <c r="P445" s="731"/>
      <c r="Q445" s="731"/>
      <c r="R445" s="731"/>
      <c r="S445" s="731"/>
      <c r="T445" s="731"/>
      <c r="U445" s="731"/>
      <c r="V445" s="731"/>
      <c r="W445" s="731"/>
      <c r="X445" s="732"/>
      <c r="Y445" s="1043" t="s">
        <v>179</v>
      </c>
      <c r="Z445" s="1044"/>
      <c r="AA445" s="1044"/>
      <c r="AB445" s="1044"/>
      <c r="AC445" s="1044"/>
      <c r="AD445" s="1044"/>
      <c r="AE445" s="1044"/>
      <c r="AF445" s="1044"/>
      <c r="AG445" s="1044"/>
      <c r="AH445" s="1044"/>
      <c r="AI445" s="1044"/>
      <c r="AJ445" s="1044"/>
      <c r="AK445" s="1044"/>
      <c r="AL445" s="1044"/>
      <c r="AM445" s="1044"/>
      <c r="AN445" s="1044"/>
      <c r="AO445" s="1044"/>
      <c r="AP445" s="1044"/>
      <c r="AQ445" s="1044"/>
      <c r="AR445" s="1044"/>
      <c r="AS445" s="1044"/>
      <c r="AT445" s="1044"/>
      <c r="AU445" s="1044"/>
      <c r="AV445" s="1044"/>
      <c r="AW445" s="1044"/>
      <c r="AX445" s="1044"/>
      <c r="AY445" s="1044"/>
      <c r="AZ445" s="1044"/>
      <c r="BA445" s="1044"/>
      <c r="BB445" s="1044"/>
      <c r="BC445" s="1044"/>
      <c r="BD445" s="1044"/>
      <c r="BE445" s="1045"/>
      <c r="BF445" s="402"/>
      <c r="BH445" s="2"/>
      <c r="BI445" s="2"/>
    </row>
    <row r="446" spans="1:68" ht="12.75" customHeight="1">
      <c r="A446" s="723"/>
      <c r="B446" s="724"/>
      <c r="C446" s="725"/>
      <c r="D446" s="733"/>
      <c r="E446" s="734"/>
      <c r="F446" s="734"/>
      <c r="G446" s="734"/>
      <c r="H446" s="734"/>
      <c r="I446" s="734"/>
      <c r="J446" s="734"/>
      <c r="K446" s="734"/>
      <c r="L446" s="734"/>
      <c r="M446" s="734"/>
      <c r="N446" s="734"/>
      <c r="O446" s="734"/>
      <c r="P446" s="734"/>
      <c r="Q446" s="734"/>
      <c r="R446" s="734"/>
      <c r="S446" s="734"/>
      <c r="T446" s="734"/>
      <c r="U446" s="734"/>
      <c r="V446" s="734"/>
      <c r="W446" s="734"/>
      <c r="X446" s="735"/>
      <c r="Y446" s="742">
        <v>0</v>
      </c>
      <c r="Z446" s="743"/>
      <c r="AA446" s="743"/>
      <c r="AB446" s="743"/>
      <c r="AC446" s="743"/>
      <c r="AD446" s="743"/>
      <c r="AE446" s="743"/>
      <c r="AF446" s="743"/>
      <c r="AG446" s="743"/>
      <c r="AH446" s="744"/>
      <c r="AI446" s="742" t="s">
        <v>444</v>
      </c>
      <c r="AJ446" s="743"/>
      <c r="AK446" s="743"/>
      <c r="AL446" s="743"/>
      <c r="AM446" s="743"/>
      <c r="AN446" s="743"/>
      <c r="AO446" s="743"/>
      <c r="AP446" s="743"/>
      <c r="AQ446" s="743"/>
      <c r="AR446" s="743"/>
      <c r="AS446" s="744"/>
      <c r="AT446" s="1058" t="s">
        <v>445</v>
      </c>
      <c r="AU446" s="1059"/>
      <c r="AV446" s="1059"/>
      <c r="AW446" s="1059"/>
      <c r="AX446" s="1059"/>
      <c r="AY446" s="1059"/>
      <c r="AZ446" s="1059"/>
      <c r="BA446" s="1059"/>
      <c r="BB446" s="1059"/>
      <c r="BC446" s="1059"/>
      <c r="BD446" s="1059"/>
      <c r="BE446" s="1060"/>
      <c r="BF446" s="402"/>
      <c r="BH446" s="2"/>
      <c r="BI446" s="2"/>
    </row>
    <row r="447" spans="1:68" ht="18" customHeight="1">
      <c r="A447" s="821" t="s">
        <v>552</v>
      </c>
      <c r="B447" s="822"/>
      <c r="C447" s="823"/>
      <c r="D447" s="836" t="s">
        <v>594</v>
      </c>
      <c r="E447" s="837"/>
      <c r="F447" s="837"/>
      <c r="G447" s="837"/>
      <c r="H447" s="837"/>
      <c r="I447" s="837"/>
      <c r="J447" s="837"/>
      <c r="K447" s="837"/>
      <c r="L447" s="837"/>
      <c r="M447" s="837"/>
      <c r="N447" s="837"/>
      <c r="O447" s="837"/>
      <c r="P447" s="837"/>
      <c r="Q447" s="837"/>
      <c r="R447" s="837"/>
      <c r="S447" s="837"/>
      <c r="T447" s="837"/>
      <c r="U447" s="837"/>
      <c r="V447" s="837"/>
      <c r="W447" s="837"/>
      <c r="X447" s="838"/>
      <c r="Y447" s="839" t="s">
        <v>331</v>
      </c>
      <c r="Z447" s="839"/>
      <c r="AA447" s="839"/>
      <c r="AB447" s="839"/>
      <c r="AC447" s="839"/>
      <c r="AD447" s="839"/>
      <c r="AE447" s="839"/>
      <c r="AF447" s="839"/>
      <c r="AG447" s="839"/>
      <c r="AH447" s="839"/>
      <c r="AI447" s="818" t="s">
        <v>693</v>
      </c>
      <c r="AJ447" s="819"/>
      <c r="AK447" s="819"/>
      <c r="AL447" s="819"/>
      <c r="AM447" s="819"/>
      <c r="AN447" s="819"/>
      <c r="AO447" s="819"/>
      <c r="AP447" s="819"/>
      <c r="AQ447" s="819"/>
      <c r="AR447" s="819"/>
      <c r="AS447" s="820"/>
      <c r="AT447" s="794" t="s">
        <v>418</v>
      </c>
      <c r="AU447" s="789"/>
      <c r="AV447" s="789"/>
      <c r="AW447" s="789"/>
      <c r="AX447" s="789"/>
      <c r="AY447" s="789"/>
      <c r="AZ447" s="789"/>
      <c r="BA447" s="789"/>
      <c r="BB447" s="789"/>
      <c r="BC447" s="789"/>
      <c r="BD447" s="789"/>
      <c r="BE447" s="795"/>
      <c r="BF447" s="402"/>
      <c r="BH447" s="2"/>
      <c r="BI447" s="2"/>
    </row>
    <row r="448" spans="1:68" ht="10.5" customHeight="1">
      <c r="A448" s="824"/>
      <c r="B448" s="825"/>
      <c r="C448" s="826"/>
      <c r="D448" s="755"/>
      <c r="E448" s="756"/>
      <c r="F448" s="756"/>
      <c r="G448" s="756"/>
      <c r="H448" s="756"/>
      <c r="I448" s="756"/>
      <c r="J448" s="756"/>
      <c r="K448" s="756"/>
      <c r="L448" s="756"/>
      <c r="M448" s="756"/>
      <c r="N448" s="756"/>
      <c r="O448" s="756"/>
      <c r="P448" s="756"/>
      <c r="Q448" s="756"/>
      <c r="R448" s="756"/>
      <c r="S448" s="756"/>
      <c r="T448" s="756"/>
      <c r="U448" s="756"/>
      <c r="V448" s="756"/>
      <c r="W448" s="756"/>
      <c r="X448" s="757"/>
      <c r="Y448" s="839"/>
      <c r="Z448" s="839"/>
      <c r="AA448" s="839"/>
      <c r="AB448" s="839"/>
      <c r="AC448" s="839"/>
      <c r="AD448" s="839"/>
      <c r="AE448" s="839"/>
      <c r="AF448" s="839"/>
      <c r="AG448" s="839"/>
      <c r="AH448" s="839"/>
      <c r="AI448" s="776" t="s">
        <v>172</v>
      </c>
      <c r="AJ448" s="777"/>
      <c r="AK448" s="777"/>
      <c r="AL448" s="777"/>
      <c r="AM448" s="777"/>
      <c r="AN448" s="777"/>
      <c r="AO448" s="777"/>
      <c r="AP448" s="777"/>
      <c r="AQ448" s="777"/>
      <c r="AR448" s="777"/>
      <c r="AS448" s="778"/>
      <c r="AT448" s="796"/>
      <c r="AU448" s="790"/>
      <c r="AV448" s="790"/>
      <c r="AW448" s="790"/>
      <c r="AX448" s="790"/>
      <c r="AY448" s="790"/>
      <c r="AZ448" s="790"/>
      <c r="BA448" s="790"/>
      <c r="BB448" s="790"/>
      <c r="BC448" s="790"/>
      <c r="BD448" s="790"/>
      <c r="BE448" s="797"/>
      <c r="BF448" s="402"/>
      <c r="BH448" s="2"/>
      <c r="BI448" s="2"/>
    </row>
    <row r="449" spans="1:62" ht="12.75" customHeight="1">
      <c r="A449" s="824"/>
      <c r="B449" s="825"/>
      <c r="C449" s="826"/>
      <c r="D449" s="755"/>
      <c r="E449" s="756"/>
      <c r="F449" s="756"/>
      <c r="G449" s="756"/>
      <c r="H449" s="756"/>
      <c r="I449" s="756"/>
      <c r="J449" s="756"/>
      <c r="K449" s="756"/>
      <c r="L449" s="756"/>
      <c r="M449" s="756"/>
      <c r="N449" s="756"/>
      <c r="O449" s="756"/>
      <c r="P449" s="756"/>
      <c r="Q449" s="756"/>
      <c r="R449" s="756"/>
      <c r="S449" s="756"/>
      <c r="T449" s="756"/>
      <c r="U449" s="756"/>
      <c r="V449" s="756"/>
      <c r="W449" s="756"/>
      <c r="X449" s="757"/>
      <c r="Y449" s="839"/>
      <c r="Z449" s="839"/>
      <c r="AA449" s="839"/>
      <c r="AB449" s="839"/>
      <c r="AC449" s="839"/>
      <c r="AD449" s="839"/>
      <c r="AE449" s="839"/>
      <c r="AF449" s="839"/>
      <c r="AG449" s="839"/>
      <c r="AH449" s="839"/>
      <c r="AI449" s="776" t="s">
        <v>173</v>
      </c>
      <c r="AJ449" s="777"/>
      <c r="AK449" s="777"/>
      <c r="AL449" s="777"/>
      <c r="AM449" s="777"/>
      <c r="AN449" s="777"/>
      <c r="AO449" s="777"/>
      <c r="AP449" s="777"/>
      <c r="AQ449" s="777"/>
      <c r="AR449" s="777"/>
      <c r="AS449" s="778"/>
      <c r="AT449" s="776" t="s">
        <v>175</v>
      </c>
      <c r="AU449" s="777"/>
      <c r="AV449" s="777"/>
      <c r="AW449" s="777"/>
      <c r="AX449" s="777"/>
      <c r="AY449" s="777"/>
      <c r="AZ449" s="777"/>
      <c r="BA449" s="777"/>
      <c r="BB449" s="777"/>
      <c r="BC449" s="777"/>
      <c r="BD449" s="777"/>
      <c r="BE449" s="778"/>
      <c r="BF449" s="402"/>
      <c r="BH449" s="2"/>
      <c r="BI449" s="2"/>
    </row>
    <row r="450" spans="1:62" ht="12.75" customHeight="1">
      <c r="A450" s="824"/>
      <c r="B450" s="825"/>
      <c r="C450" s="826"/>
      <c r="D450" s="755"/>
      <c r="E450" s="756"/>
      <c r="F450" s="756"/>
      <c r="G450" s="756"/>
      <c r="H450" s="756"/>
      <c r="I450" s="756"/>
      <c r="J450" s="756"/>
      <c r="K450" s="756"/>
      <c r="L450" s="756"/>
      <c r="M450" s="756"/>
      <c r="N450" s="756"/>
      <c r="O450" s="756"/>
      <c r="P450" s="756"/>
      <c r="Q450" s="756"/>
      <c r="R450" s="756"/>
      <c r="S450" s="756"/>
      <c r="T450" s="756"/>
      <c r="U450" s="756"/>
      <c r="V450" s="756"/>
      <c r="W450" s="756"/>
      <c r="X450" s="757"/>
      <c r="Y450" s="839"/>
      <c r="Z450" s="839"/>
      <c r="AA450" s="839"/>
      <c r="AB450" s="839"/>
      <c r="AC450" s="839"/>
      <c r="AD450" s="839"/>
      <c r="AE450" s="839"/>
      <c r="AF450" s="839"/>
      <c r="AG450" s="839"/>
      <c r="AH450" s="839"/>
      <c r="AI450" s="776" t="s">
        <v>174</v>
      </c>
      <c r="AJ450" s="777"/>
      <c r="AK450" s="777"/>
      <c r="AL450" s="777"/>
      <c r="AM450" s="777"/>
      <c r="AN450" s="777"/>
      <c r="AO450" s="777"/>
      <c r="AP450" s="777"/>
      <c r="AQ450" s="777"/>
      <c r="AR450" s="777"/>
      <c r="AS450" s="778"/>
      <c r="AT450" s="776" t="s">
        <v>176</v>
      </c>
      <c r="AU450" s="777"/>
      <c r="AV450" s="777"/>
      <c r="AW450" s="777"/>
      <c r="AX450" s="777"/>
      <c r="AY450" s="777"/>
      <c r="AZ450" s="777"/>
      <c r="BA450" s="777"/>
      <c r="BB450" s="777"/>
      <c r="BC450" s="777"/>
      <c r="BD450" s="777"/>
      <c r="BE450" s="778"/>
      <c r="BF450" s="402"/>
      <c r="BH450" s="2"/>
      <c r="BI450" s="2"/>
    </row>
    <row r="451" spans="1:62" ht="12.75" customHeight="1">
      <c r="A451" s="824"/>
      <c r="B451" s="825"/>
      <c r="C451" s="826"/>
      <c r="D451" s="764" t="s">
        <v>620</v>
      </c>
      <c r="E451" s="765"/>
      <c r="F451" s="765"/>
      <c r="G451" s="765"/>
      <c r="H451" s="765"/>
      <c r="I451" s="765"/>
      <c r="J451" s="765"/>
      <c r="K451" s="765"/>
      <c r="L451" s="765"/>
      <c r="M451" s="765"/>
      <c r="N451" s="765"/>
      <c r="O451" s="765"/>
      <c r="P451" s="765"/>
      <c r="Q451" s="765"/>
      <c r="R451" s="765"/>
      <c r="S451" s="765"/>
      <c r="T451" s="765"/>
      <c r="U451" s="765"/>
      <c r="V451" s="765"/>
      <c r="W451" s="765"/>
      <c r="X451" s="766"/>
      <c r="Y451" s="839"/>
      <c r="Z451" s="839"/>
      <c r="AA451" s="839"/>
      <c r="AB451" s="839"/>
      <c r="AC451" s="839"/>
      <c r="AD451" s="839"/>
      <c r="AE451" s="839"/>
      <c r="AF451" s="839"/>
      <c r="AG451" s="839"/>
      <c r="AH451" s="839"/>
      <c r="AI451" s="776" t="s">
        <v>178</v>
      </c>
      <c r="AJ451" s="777"/>
      <c r="AK451" s="777"/>
      <c r="AL451" s="777"/>
      <c r="AM451" s="777"/>
      <c r="AN451" s="777"/>
      <c r="AO451" s="777"/>
      <c r="AP451" s="777"/>
      <c r="AQ451" s="777"/>
      <c r="AR451" s="777"/>
      <c r="AS451" s="778"/>
      <c r="AT451" s="776" t="s">
        <v>177</v>
      </c>
      <c r="AU451" s="777"/>
      <c r="AV451" s="777"/>
      <c r="AW451" s="777"/>
      <c r="AX451" s="777"/>
      <c r="AY451" s="777"/>
      <c r="AZ451" s="777"/>
      <c r="BA451" s="777"/>
      <c r="BB451" s="777"/>
      <c r="BC451" s="777"/>
      <c r="BD451" s="777"/>
      <c r="BE451" s="778"/>
      <c r="BF451" s="402"/>
      <c r="BH451" s="2"/>
      <c r="BI451" s="2"/>
    </row>
    <row r="452" spans="1:62" ht="3" customHeight="1">
      <c r="A452" s="824"/>
      <c r="B452" s="825"/>
      <c r="C452" s="826"/>
      <c r="D452" s="764"/>
      <c r="E452" s="765"/>
      <c r="F452" s="765"/>
      <c r="G452" s="765"/>
      <c r="H452" s="765"/>
      <c r="I452" s="765"/>
      <c r="J452" s="765"/>
      <c r="K452" s="765"/>
      <c r="L452" s="765"/>
      <c r="M452" s="765"/>
      <c r="N452" s="765"/>
      <c r="O452" s="765"/>
      <c r="P452" s="765"/>
      <c r="Q452" s="765"/>
      <c r="R452" s="765"/>
      <c r="S452" s="765"/>
      <c r="T452" s="765"/>
      <c r="U452" s="765"/>
      <c r="V452" s="765"/>
      <c r="W452" s="765"/>
      <c r="X452" s="766"/>
      <c r="Y452" s="839"/>
      <c r="Z452" s="839"/>
      <c r="AA452" s="839"/>
      <c r="AB452" s="839"/>
      <c r="AC452" s="839"/>
      <c r="AD452" s="839"/>
      <c r="AE452" s="839"/>
      <c r="AF452" s="839"/>
      <c r="AG452" s="839"/>
      <c r="AH452" s="839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776"/>
      <c r="AU452" s="777"/>
      <c r="AV452" s="777"/>
      <c r="AW452" s="777"/>
      <c r="AX452" s="777"/>
      <c r="AY452" s="777"/>
      <c r="AZ452" s="777"/>
      <c r="BA452" s="777"/>
      <c r="BB452" s="777"/>
      <c r="BC452" s="777"/>
      <c r="BD452" s="8"/>
      <c r="BE452" s="143"/>
      <c r="BF452" s="402"/>
      <c r="BH452" s="12"/>
      <c r="BI452" s="223" t="s">
        <v>62</v>
      </c>
    </row>
    <row r="453" spans="1:62" ht="12.75" customHeight="1">
      <c r="A453" s="824"/>
      <c r="B453" s="825"/>
      <c r="C453" s="826"/>
      <c r="D453" s="764"/>
      <c r="E453" s="765"/>
      <c r="F453" s="765"/>
      <c r="G453" s="765"/>
      <c r="H453" s="765"/>
      <c r="I453" s="765"/>
      <c r="J453" s="765"/>
      <c r="K453" s="765"/>
      <c r="L453" s="765"/>
      <c r="M453" s="765"/>
      <c r="N453" s="765"/>
      <c r="O453" s="765"/>
      <c r="P453" s="765"/>
      <c r="Q453" s="765"/>
      <c r="R453" s="765"/>
      <c r="S453" s="765"/>
      <c r="T453" s="765"/>
      <c r="U453" s="765"/>
      <c r="V453" s="765"/>
      <c r="W453" s="765"/>
      <c r="X453" s="766"/>
      <c r="Y453" s="770" t="str">
        <f>IF(AND(AI453="",AT453=""),IF(FIO="","",0),"")</f>
        <v/>
      </c>
      <c r="Z453" s="771"/>
      <c r="AA453" s="771"/>
      <c r="AB453" s="771"/>
      <c r="AC453" s="771"/>
      <c r="AD453" s="771"/>
      <c r="AE453" s="771"/>
      <c r="AF453" s="771"/>
      <c r="AG453" s="771"/>
      <c r="AH453" s="772"/>
      <c r="AI453" s="711"/>
      <c r="AJ453" s="712"/>
      <c r="AK453" s="712"/>
      <c r="AL453" s="712"/>
      <c r="AM453" s="712"/>
      <c r="AN453" s="712"/>
      <c r="AO453" s="712"/>
      <c r="AP453" s="712"/>
      <c r="AQ453" s="712"/>
      <c r="AR453" s="712"/>
      <c r="AS453" s="713"/>
      <c r="AT453" s="711"/>
      <c r="AU453" s="712"/>
      <c r="AV453" s="712"/>
      <c r="AW453" s="712"/>
      <c r="AX453" s="712"/>
      <c r="AY453" s="712"/>
      <c r="AZ453" s="712"/>
      <c r="BA453" s="712"/>
      <c r="BB453" s="712"/>
      <c r="BC453" s="712"/>
      <c r="BD453" s="712"/>
      <c r="BE453" s="713"/>
      <c r="BF453" s="402"/>
      <c r="BG453" s="24">
        <f>MAX(AI453:BE454)</f>
        <v>0</v>
      </c>
      <c r="BH453" s="280"/>
      <c r="BI453" s="280">
        <v>300</v>
      </c>
    </row>
    <row r="454" spans="1:62" ht="11.25" customHeight="1">
      <c r="A454" s="827"/>
      <c r="B454" s="828"/>
      <c r="C454" s="829"/>
      <c r="D454" s="767"/>
      <c r="E454" s="768"/>
      <c r="F454" s="768"/>
      <c r="G454" s="768"/>
      <c r="H454" s="768"/>
      <c r="I454" s="768"/>
      <c r="J454" s="768"/>
      <c r="K454" s="768"/>
      <c r="L454" s="768"/>
      <c r="M454" s="768"/>
      <c r="N454" s="768"/>
      <c r="O454" s="768"/>
      <c r="P454" s="768"/>
      <c r="Q454" s="768"/>
      <c r="R454" s="768"/>
      <c r="S454" s="768"/>
      <c r="T454" s="768"/>
      <c r="U454" s="768"/>
      <c r="V454" s="768"/>
      <c r="W454" s="768"/>
      <c r="X454" s="769"/>
      <c r="Y454" s="773"/>
      <c r="Z454" s="774"/>
      <c r="AA454" s="774"/>
      <c r="AB454" s="774"/>
      <c r="AC454" s="774"/>
      <c r="AD454" s="774"/>
      <c r="AE454" s="774"/>
      <c r="AF454" s="774"/>
      <c r="AG454" s="774"/>
      <c r="AH454" s="775"/>
      <c r="AI454" s="714"/>
      <c r="AJ454" s="715"/>
      <c r="AK454" s="715"/>
      <c r="AL454" s="715"/>
      <c r="AM454" s="715"/>
      <c r="AN454" s="715"/>
      <c r="AO454" s="715"/>
      <c r="AP454" s="715"/>
      <c r="AQ454" s="715"/>
      <c r="AR454" s="715"/>
      <c r="AS454" s="716"/>
      <c r="AT454" s="714"/>
      <c r="AU454" s="715"/>
      <c r="AV454" s="715"/>
      <c r="AW454" s="715"/>
      <c r="AX454" s="715"/>
      <c r="AY454" s="715"/>
      <c r="AZ454" s="715"/>
      <c r="BA454" s="715"/>
      <c r="BB454" s="715"/>
      <c r="BC454" s="715"/>
      <c r="BD454" s="715"/>
      <c r="BE454" s="716"/>
      <c r="BF454" s="402"/>
      <c r="BH454" s="200"/>
      <c r="BI454" s="200"/>
    </row>
    <row r="455" spans="1:62" ht="12.75" customHeight="1">
      <c r="A455" s="717" t="s">
        <v>344</v>
      </c>
      <c r="B455" s="718"/>
      <c r="C455" s="719"/>
      <c r="D455" s="727" t="s">
        <v>315</v>
      </c>
      <c r="E455" s="728"/>
      <c r="F455" s="728"/>
      <c r="G455" s="728"/>
      <c r="H455" s="728"/>
      <c r="I455" s="728"/>
      <c r="J455" s="728"/>
      <c r="K455" s="728"/>
      <c r="L455" s="728"/>
      <c r="M455" s="728"/>
      <c r="N455" s="728"/>
      <c r="O455" s="728"/>
      <c r="P455" s="728"/>
      <c r="Q455" s="729"/>
      <c r="R455" s="736" t="s">
        <v>482</v>
      </c>
      <c r="S455" s="737"/>
      <c r="T455" s="737"/>
      <c r="U455" s="737"/>
      <c r="V455" s="737"/>
      <c r="W455" s="737"/>
      <c r="X455" s="737"/>
      <c r="Y455" s="737"/>
      <c r="Z455" s="737"/>
      <c r="AA455" s="737"/>
      <c r="AB455" s="737"/>
      <c r="AC455" s="737"/>
      <c r="AD455" s="737"/>
      <c r="AE455" s="737"/>
      <c r="AF455" s="737"/>
      <c r="AG455" s="737"/>
      <c r="AH455" s="737"/>
      <c r="AI455" s="737"/>
      <c r="AJ455" s="737"/>
      <c r="AK455" s="737"/>
      <c r="AL455" s="737"/>
      <c r="AM455" s="737"/>
      <c r="AN455" s="737"/>
      <c r="AO455" s="737"/>
      <c r="AP455" s="737"/>
      <c r="AQ455" s="737"/>
      <c r="AR455" s="737"/>
      <c r="AS455" s="737"/>
      <c r="AT455" s="737"/>
      <c r="AU455" s="737"/>
      <c r="AV455" s="737"/>
      <c r="AW455" s="737"/>
      <c r="AX455" s="737"/>
      <c r="AY455" s="737"/>
      <c r="AZ455" s="737"/>
      <c r="BA455" s="737"/>
      <c r="BB455" s="737"/>
      <c r="BC455" s="737"/>
      <c r="BD455" s="737"/>
      <c r="BE455" s="738"/>
      <c r="BF455" s="402"/>
      <c r="BG455" s="200"/>
      <c r="BH455" s="200"/>
      <c r="BI455" s="200"/>
      <c r="BJ455" s="2"/>
    </row>
    <row r="456" spans="1:62" ht="12.75" customHeight="1">
      <c r="A456" s="720"/>
      <c r="B456" s="721"/>
      <c r="C456" s="722"/>
      <c r="D456" s="730"/>
      <c r="E456" s="731"/>
      <c r="F456" s="731"/>
      <c r="G456" s="731"/>
      <c r="H456" s="731"/>
      <c r="I456" s="731"/>
      <c r="J456" s="731"/>
      <c r="K456" s="731"/>
      <c r="L456" s="731"/>
      <c r="M456" s="731"/>
      <c r="N456" s="731"/>
      <c r="O456" s="731"/>
      <c r="P456" s="731"/>
      <c r="Q456" s="732"/>
      <c r="R456" s="739" t="s">
        <v>316</v>
      </c>
      <c r="S456" s="740"/>
      <c r="T456" s="740"/>
      <c r="U456" s="740"/>
      <c r="V456" s="740"/>
      <c r="W456" s="740"/>
      <c r="X456" s="740"/>
      <c r="Y456" s="740"/>
      <c r="Z456" s="740"/>
      <c r="AA456" s="740"/>
      <c r="AB456" s="740"/>
      <c r="AC456" s="740"/>
      <c r="AD456" s="740"/>
      <c r="AE456" s="740"/>
      <c r="AF456" s="740"/>
      <c r="AG456" s="740"/>
      <c r="AH456" s="740"/>
      <c r="AI456" s="740"/>
      <c r="AJ456" s="740"/>
      <c r="AK456" s="740"/>
      <c r="AL456" s="740"/>
      <c r="AM456" s="740"/>
      <c r="AN456" s="740"/>
      <c r="AO456" s="740"/>
      <c r="AP456" s="740"/>
      <c r="AQ456" s="740"/>
      <c r="AR456" s="740"/>
      <c r="AS456" s="740"/>
      <c r="AT456" s="740"/>
      <c r="AU456" s="740"/>
      <c r="AV456" s="740"/>
      <c r="AW456" s="740"/>
      <c r="AX456" s="740"/>
      <c r="AY456" s="740"/>
      <c r="AZ456" s="740"/>
      <c r="BA456" s="740"/>
      <c r="BB456" s="740"/>
      <c r="BC456" s="740"/>
      <c r="BD456" s="740"/>
      <c r="BE456" s="741"/>
      <c r="BF456" s="402"/>
      <c r="BG456" s="200"/>
      <c r="BH456" s="200"/>
      <c r="BI456" s="200"/>
      <c r="BJ456" s="2"/>
    </row>
    <row r="457" spans="1:62" ht="12.75" customHeight="1">
      <c r="A457" s="723"/>
      <c r="B457" s="724"/>
      <c r="C457" s="725"/>
      <c r="D457" s="733"/>
      <c r="E457" s="734"/>
      <c r="F457" s="734"/>
      <c r="G457" s="734"/>
      <c r="H457" s="734"/>
      <c r="I457" s="734"/>
      <c r="J457" s="734"/>
      <c r="K457" s="734"/>
      <c r="L457" s="734"/>
      <c r="M457" s="734"/>
      <c r="N457" s="734"/>
      <c r="O457" s="734"/>
      <c r="P457" s="734"/>
      <c r="Q457" s="735"/>
      <c r="R457" s="742">
        <v>0</v>
      </c>
      <c r="S457" s="743"/>
      <c r="T457" s="743"/>
      <c r="U457" s="743"/>
      <c r="V457" s="744"/>
      <c r="W457" s="745" t="s">
        <v>229</v>
      </c>
      <c r="X457" s="746"/>
      <c r="Y457" s="746"/>
      <c r="Z457" s="746"/>
      <c r="AA457" s="746"/>
      <c r="AB457" s="746"/>
      <c r="AC457" s="747"/>
      <c r="AD457" s="742" t="s">
        <v>229</v>
      </c>
      <c r="AE457" s="743"/>
      <c r="AF457" s="743"/>
      <c r="AG457" s="743"/>
      <c r="AH457" s="743"/>
      <c r="AI457" s="743"/>
      <c r="AJ457" s="744"/>
      <c r="AK457" s="742" t="s">
        <v>357</v>
      </c>
      <c r="AL457" s="743"/>
      <c r="AM457" s="743"/>
      <c r="AN457" s="743"/>
      <c r="AO457" s="743"/>
      <c r="AP457" s="743"/>
      <c r="AQ457" s="744"/>
      <c r="AR457" s="742" t="s">
        <v>359</v>
      </c>
      <c r="AS457" s="743"/>
      <c r="AT457" s="743"/>
      <c r="AU457" s="743"/>
      <c r="AV457" s="743"/>
      <c r="AW457" s="743"/>
      <c r="AX457" s="744"/>
      <c r="AY457" s="742" t="s">
        <v>358</v>
      </c>
      <c r="AZ457" s="743"/>
      <c r="BA457" s="743"/>
      <c r="BB457" s="743"/>
      <c r="BC457" s="743"/>
      <c r="BD457" s="743"/>
      <c r="BE457" s="744"/>
      <c r="BF457" s="402"/>
      <c r="BH457" s="200"/>
      <c r="BI457" s="200"/>
    </row>
    <row r="458" spans="1:62" ht="12.75" customHeight="1">
      <c r="A458" s="821" t="s">
        <v>564</v>
      </c>
      <c r="B458" s="822"/>
      <c r="C458" s="823"/>
      <c r="D458" s="836" t="s">
        <v>595</v>
      </c>
      <c r="E458" s="837"/>
      <c r="F458" s="837"/>
      <c r="G458" s="837"/>
      <c r="H458" s="837"/>
      <c r="I458" s="837"/>
      <c r="J458" s="837"/>
      <c r="K458" s="837"/>
      <c r="L458" s="837"/>
      <c r="M458" s="837"/>
      <c r="N458" s="837"/>
      <c r="O458" s="837"/>
      <c r="P458" s="837"/>
      <c r="Q458" s="838"/>
      <c r="R458" s="794" t="s">
        <v>155</v>
      </c>
      <c r="S458" s="789"/>
      <c r="T458" s="789"/>
      <c r="U458" s="789"/>
      <c r="V458" s="795"/>
      <c r="W458" s="1061" t="s">
        <v>38</v>
      </c>
      <c r="X458" s="1062"/>
      <c r="Y458" s="1062"/>
      <c r="Z458" s="1062"/>
      <c r="AA458" s="1062"/>
      <c r="AB458" s="1062"/>
      <c r="AC458" s="1063"/>
      <c r="AD458" s="1066" t="s">
        <v>39</v>
      </c>
      <c r="AE458" s="1067"/>
      <c r="AF458" s="1067"/>
      <c r="AG458" s="1067"/>
      <c r="AH458" s="1067"/>
      <c r="AI458" s="1067"/>
      <c r="AJ458" s="1067"/>
      <c r="AK458" s="1067"/>
      <c r="AL458" s="1067"/>
      <c r="AM458" s="1067"/>
      <c r="AN458" s="1067"/>
      <c r="AO458" s="1067"/>
      <c r="AP458" s="1067"/>
      <c r="AQ458" s="1067"/>
      <c r="AR458" s="1067"/>
      <c r="AS458" s="1067"/>
      <c r="AT458" s="1067"/>
      <c r="AU458" s="1067"/>
      <c r="AV458" s="1067"/>
      <c r="AW458" s="1067"/>
      <c r="AX458" s="1067"/>
      <c r="AY458" s="1067"/>
      <c r="AZ458" s="1067"/>
      <c r="BA458" s="1067"/>
      <c r="BB458" s="1067"/>
      <c r="BC458" s="1067"/>
      <c r="BD458" s="1067"/>
      <c r="BE458" s="1068"/>
      <c r="BF458" s="402"/>
      <c r="BH458" s="200"/>
      <c r="BI458" s="200"/>
    </row>
    <row r="459" spans="1:62" ht="12.75" customHeight="1">
      <c r="A459" s="824"/>
      <c r="B459" s="825"/>
      <c r="C459" s="826"/>
      <c r="D459" s="755"/>
      <c r="E459" s="756"/>
      <c r="F459" s="756"/>
      <c r="G459" s="756"/>
      <c r="H459" s="756"/>
      <c r="I459" s="756"/>
      <c r="J459" s="756"/>
      <c r="K459" s="756"/>
      <c r="L459" s="756"/>
      <c r="M459" s="756"/>
      <c r="N459" s="756"/>
      <c r="O459" s="756"/>
      <c r="P459" s="756"/>
      <c r="Q459" s="757"/>
      <c r="R459" s="796"/>
      <c r="S459" s="790"/>
      <c r="T459" s="790"/>
      <c r="U459" s="790"/>
      <c r="V459" s="797"/>
      <c r="W459" s="1064"/>
      <c r="X459" s="955"/>
      <c r="Y459" s="955"/>
      <c r="Z459" s="955"/>
      <c r="AA459" s="955"/>
      <c r="AB459" s="955"/>
      <c r="AC459" s="1065"/>
      <c r="AD459" s="1069"/>
      <c r="AE459" s="1070"/>
      <c r="AF459" s="1070"/>
      <c r="AG459" s="1070"/>
      <c r="AH459" s="1070"/>
      <c r="AI459" s="1070"/>
      <c r="AJ459" s="1070"/>
      <c r="AK459" s="1070"/>
      <c r="AL459" s="1070"/>
      <c r="AM459" s="1070"/>
      <c r="AN459" s="1070"/>
      <c r="AO459" s="1070"/>
      <c r="AP459" s="1070"/>
      <c r="AQ459" s="1070"/>
      <c r="AR459" s="1070"/>
      <c r="AS459" s="1070"/>
      <c r="AT459" s="1070"/>
      <c r="AU459" s="1070"/>
      <c r="AV459" s="1070"/>
      <c r="AW459" s="1070"/>
      <c r="AX459" s="1070"/>
      <c r="AY459" s="1070"/>
      <c r="AZ459" s="1070"/>
      <c r="BA459" s="1070"/>
      <c r="BB459" s="1070"/>
      <c r="BC459" s="1070"/>
      <c r="BD459" s="1070"/>
      <c r="BE459" s="1071"/>
      <c r="BF459" s="402"/>
      <c r="BH459" s="200"/>
      <c r="BI459" s="200"/>
    </row>
    <row r="460" spans="1:62" ht="17.25" customHeight="1">
      <c r="A460" s="824"/>
      <c r="B460" s="825"/>
      <c r="C460" s="826"/>
      <c r="D460" s="755"/>
      <c r="E460" s="756"/>
      <c r="F460" s="756"/>
      <c r="G460" s="756"/>
      <c r="H460" s="756"/>
      <c r="I460" s="756"/>
      <c r="J460" s="756"/>
      <c r="K460" s="756"/>
      <c r="L460" s="756"/>
      <c r="M460" s="756"/>
      <c r="N460" s="756"/>
      <c r="O460" s="756"/>
      <c r="P460" s="756"/>
      <c r="Q460" s="757"/>
      <c r="R460" s="796"/>
      <c r="S460" s="790"/>
      <c r="T460" s="790"/>
      <c r="U460" s="790"/>
      <c r="V460" s="797"/>
      <c r="W460" s="1064"/>
      <c r="X460" s="955"/>
      <c r="Y460" s="955"/>
      <c r="Z460" s="955"/>
      <c r="AA460" s="955"/>
      <c r="AB460" s="955"/>
      <c r="AC460" s="1065"/>
      <c r="AD460" s="818" t="s">
        <v>59</v>
      </c>
      <c r="AE460" s="819"/>
      <c r="AF460" s="819"/>
      <c r="AG460" s="819"/>
      <c r="AH460" s="819"/>
      <c r="AI460" s="819"/>
      <c r="AJ460" s="820"/>
      <c r="AK460" s="818" t="str">
        <f>IF(Ном_=2,"Зональн., муницип. ур.","Муницип. уровень")</f>
        <v>Муницип. уровень</v>
      </c>
      <c r="AL460" s="819"/>
      <c r="AM460" s="819"/>
      <c r="AN460" s="819"/>
      <c r="AO460" s="819"/>
      <c r="AP460" s="819"/>
      <c r="AQ460" s="820"/>
      <c r="AR460" s="819" t="s">
        <v>319</v>
      </c>
      <c r="AS460" s="819"/>
      <c r="AT460" s="819"/>
      <c r="AU460" s="819"/>
      <c r="AV460" s="819"/>
      <c r="AW460" s="819"/>
      <c r="AX460" s="819"/>
      <c r="AY460" s="818" t="s">
        <v>322</v>
      </c>
      <c r="AZ460" s="819"/>
      <c r="BA460" s="819"/>
      <c r="BB460" s="819"/>
      <c r="BC460" s="819"/>
      <c r="BD460" s="819"/>
      <c r="BE460" s="820"/>
      <c r="BF460" s="402"/>
      <c r="BH460" s="200"/>
      <c r="BI460" s="200"/>
    </row>
    <row r="461" spans="1:62" ht="15" customHeight="1">
      <c r="A461" s="824"/>
      <c r="B461" s="825"/>
      <c r="C461" s="826"/>
      <c r="D461" s="801" t="s">
        <v>472</v>
      </c>
      <c r="E461" s="802"/>
      <c r="F461" s="802"/>
      <c r="G461" s="802"/>
      <c r="H461" s="802"/>
      <c r="I461" s="802"/>
      <c r="J461" s="802"/>
      <c r="K461" s="802"/>
      <c r="L461" s="802"/>
      <c r="M461" s="802"/>
      <c r="N461" s="802"/>
      <c r="O461" s="802"/>
      <c r="P461" s="802"/>
      <c r="Q461" s="803"/>
      <c r="R461" s="796"/>
      <c r="S461" s="790"/>
      <c r="T461" s="790"/>
      <c r="U461" s="790"/>
      <c r="V461" s="797"/>
      <c r="W461" s="1064"/>
      <c r="X461" s="955"/>
      <c r="Y461" s="955"/>
      <c r="Z461" s="955"/>
      <c r="AA461" s="955"/>
      <c r="AB461" s="955"/>
      <c r="AC461" s="1065"/>
      <c r="AD461" s="758"/>
      <c r="AE461" s="759"/>
      <c r="AF461" s="759"/>
      <c r="AG461" s="759"/>
      <c r="AH461" s="759"/>
      <c r="AI461" s="759"/>
      <c r="AJ461" s="760"/>
      <c r="AK461" s="758"/>
      <c r="AL461" s="759"/>
      <c r="AM461" s="759"/>
      <c r="AN461" s="759"/>
      <c r="AO461" s="759"/>
      <c r="AP461" s="759"/>
      <c r="AQ461" s="760"/>
      <c r="AR461" s="759"/>
      <c r="AS461" s="759"/>
      <c r="AT461" s="759"/>
      <c r="AU461" s="759"/>
      <c r="AV461" s="759"/>
      <c r="AW461" s="759"/>
      <c r="AX461" s="759"/>
      <c r="AY461" s="758"/>
      <c r="AZ461" s="759"/>
      <c r="BA461" s="759"/>
      <c r="BB461" s="759"/>
      <c r="BC461" s="759"/>
      <c r="BD461" s="759"/>
      <c r="BE461" s="760"/>
      <c r="BF461" s="402"/>
      <c r="BH461" s="200"/>
      <c r="BI461" s="200"/>
    </row>
    <row r="462" spans="1:62" ht="18.75" customHeight="1">
      <c r="A462" s="824"/>
      <c r="B462" s="825"/>
      <c r="C462" s="826"/>
      <c r="D462" s="801"/>
      <c r="E462" s="802"/>
      <c r="F462" s="802"/>
      <c r="G462" s="802"/>
      <c r="H462" s="802"/>
      <c r="I462" s="802"/>
      <c r="J462" s="802"/>
      <c r="K462" s="802"/>
      <c r="L462" s="802"/>
      <c r="M462" s="802"/>
      <c r="N462" s="802"/>
      <c r="O462" s="802"/>
      <c r="P462" s="802"/>
      <c r="Q462" s="803"/>
      <c r="R462" s="796"/>
      <c r="S462" s="790"/>
      <c r="T462" s="790"/>
      <c r="U462" s="790"/>
      <c r="V462" s="797"/>
      <c r="W462" s="1064"/>
      <c r="X462" s="955"/>
      <c r="Y462" s="955"/>
      <c r="Z462" s="955"/>
      <c r="AA462" s="955"/>
      <c r="AB462" s="955"/>
      <c r="AC462" s="1065"/>
      <c r="AD462" s="758"/>
      <c r="AE462" s="759"/>
      <c r="AF462" s="759"/>
      <c r="AG462" s="759"/>
      <c r="AH462" s="759"/>
      <c r="AI462" s="759"/>
      <c r="AJ462" s="760"/>
      <c r="AK462" s="758"/>
      <c r="AL462" s="759"/>
      <c r="AM462" s="759"/>
      <c r="AN462" s="759"/>
      <c r="AO462" s="759"/>
      <c r="AP462" s="759"/>
      <c r="AQ462" s="760"/>
      <c r="AR462" s="759"/>
      <c r="AS462" s="759"/>
      <c r="AT462" s="759"/>
      <c r="AU462" s="759"/>
      <c r="AV462" s="759"/>
      <c r="AW462" s="759"/>
      <c r="AX462" s="759"/>
      <c r="AY462" s="758"/>
      <c r="AZ462" s="759"/>
      <c r="BA462" s="759"/>
      <c r="BB462" s="759"/>
      <c r="BC462" s="759"/>
      <c r="BD462" s="759"/>
      <c r="BE462" s="760"/>
      <c r="BF462" s="402"/>
      <c r="BH462" s="200"/>
      <c r="BI462" s="200"/>
    </row>
    <row r="463" spans="1:62" ht="12.75" customHeight="1">
      <c r="A463" s="824"/>
      <c r="B463" s="825"/>
      <c r="C463" s="826"/>
      <c r="D463" s="801"/>
      <c r="E463" s="802"/>
      <c r="F463" s="802"/>
      <c r="G463" s="802"/>
      <c r="H463" s="802"/>
      <c r="I463" s="802"/>
      <c r="J463" s="802"/>
      <c r="K463" s="802"/>
      <c r="L463" s="802"/>
      <c r="M463" s="802"/>
      <c r="N463" s="802"/>
      <c r="O463" s="802"/>
      <c r="P463" s="802"/>
      <c r="Q463" s="803"/>
      <c r="R463" s="796"/>
      <c r="S463" s="790"/>
      <c r="T463" s="790"/>
      <c r="U463" s="790"/>
      <c r="V463" s="797"/>
      <c r="W463" s="776" t="s">
        <v>326</v>
      </c>
      <c r="X463" s="777"/>
      <c r="Y463" s="777"/>
      <c r="Z463" s="777"/>
      <c r="AA463" s="777"/>
      <c r="AB463" s="777"/>
      <c r="AC463" s="778"/>
      <c r="AD463" s="776" t="s">
        <v>326</v>
      </c>
      <c r="AE463" s="777"/>
      <c r="AF463" s="777"/>
      <c r="AG463" s="777"/>
      <c r="AH463" s="777"/>
      <c r="AI463" s="777"/>
      <c r="AJ463" s="778"/>
      <c r="AK463" s="776" t="s">
        <v>326</v>
      </c>
      <c r="AL463" s="777"/>
      <c r="AM463" s="777"/>
      <c r="AN463" s="777"/>
      <c r="AO463" s="777"/>
      <c r="AP463" s="777"/>
      <c r="AQ463" s="778"/>
      <c r="AR463" s="776" t="s">
        <v>326</v>
      </c>
      <c r="AS463" s="777"/>
      <c r="AT463" s="777"/>
      <c r="AU463" s="777"/>
      <c r="AV463" s="777"/>
      <c r="AW463" s="777"/>
      <c r="AX463" s="778"/>
      <c r="AY463" s="776" t="s">
        <v>326</v>
      </c>
      <c r="AZ463" s="777"/>
      <c r="BA463" s="777"/>
      <c r="BB463" s="777"/>
      <c r="BC463" s="777"/>
      <c r="BD463" s="777"/>
      <c r="BE463" s="778"/>
      <c r="BF463" s="402"/>
      <c r="BH463" s="200"/>
      <c r="BI463" s="200"/>
    </row>
    <row r="464" spans="1:62" ht="12.75" customHeight="1">
      <c r="A464" s="824"/>
      <c r="B464" s="825"/>
      <c r="C464" s="826"/>
      <c r="D464" s="801"/>
      <c r="E464" s="802"/>
      <c r="F464" s="802"/>
      <c r="G464" s="802"/>
      <c r="H464" s="802"/>
      <c r="I464" s="802"/>
      <c r="J464" s="802"/>
      <c r="K464" s="802"/>
      <c r="L464" s="802"/>
      <c r="M464" s="802"/>
      <c r="N464" s="802"/>
      <c r="O464" s="802"/>
      <c r="P464" s="802"/>
      <c r="Q464" s="803"/>
      <c r="R464" s="796"/>
      <c r="S464" s="790"/>
      <c r="T464" s="790"/>
      <c r="U464" s="790"/>
      <c r="V464" s="797"/>
      <c r="W464" s="776"/>
      <c r="X464" s="777"/>
      <c r="Y464" s="777"/>
      <c r="Z464" s="777"/>
      <c r="AA464" s="777"/>
      <c r="AB464" s="777"/>
      <c r="AC464" s="778"/>
      <c r="AD464" s="776"/>
      <c r="AE464" s="777"/>
      <c r="AF464" s="777"/>
      <c r="AG464" s="777"/>
      <c r="AH464" s="777"/>
      <c r="AI464" s="777"/>
      <c r="AJ464" s="778"/>
      <c r="AK464" s="776"/>
      <c r="AL464" s="777"/>
      <c r="AM464" s="777"/>
      <c r="AN464" s="777"/>
      <c r="AO464" s="777"/>
      <c r="AP464" s="777"/>
      <c r="AQ464" s="778"/>
      <c r="AR464" s="776"/>
      <c r="AS464" s="777"/>
      <c r="AT464" s="777"/>
      <c r="AU464" s="777"/>
      <c r="AV464" s="777"/>
      <c r="AW464" s="777"/>
      <c r="AX464" s="778"/>
      <c r="AY464" s="776"/>
      <c r="AZ464" s="777"/>
      <c r="BA464" s="777"/>
      <c r="BB464" s="777"/>
      <c r="BC464" s="777"/>
      <c r="BD464" s="777"/>
      <c r="BE464" s="778"/>
      <c r="BF464" s="402"/>
      <c r="BH464" s="200"/>
      <c r="BI464" s="200"/>
    </row>
    <row r="465" spans="1:70" ht="12.75" customHeight="1">
      <c r="A465" s="824"/>
      <c r="B465" s="825"/>
      <c r="C465" s="826"/>
      <c r="D465" s="801"/>
      <c r="E465" s="802"/>
      <c r="F465" s="802"/>
      <c r="G465" s="802"/>
      <c r="H465" s="802"/>
      <c r="I465" s="802"/>
      <c r="J465" s="802"/>
      <c r="K465" s="802"/>
      <c r="L465" s="802"/>
      <c r="M465" s="802"/>
      <c r="N465" s="802"/>
      <c r="O465" s="802"/>
      <c r="P465" s="802"/>
      <c r="Q465" s="803"/>
      <c r="R465" s="796"/>
      <c r="S465" s="790"/>
      <c r="T465" s="790"/>
      <c r="U465" s="790"/>
      <c r="V465" s="797"/>
      <c r="W465" s="776" t="s">
        <v>156</v>
      </c>
      <c r="X465" s="777"/>
      <c r="Y465" s="777"/>
      <c r="Z465" s="777"/>
      <c r="AA465" s="777"/>
      <c r="AB465" s="777"/>
      <c r="AC465" s="778"/>
      <c r="AD465" s="776" t="s">
        <v>156</v>
      </c>
      <c r="AE465" s="777"/>
      <c r="AF465" s="777"/>
      <c r="AG465" s="777"/>
      <c r="AH465" s="777"/>
      <c r="AI465" s="777"/>
      <c r="AJ465" s="778"/>
      <c r="AK465" s="776" t="s">
        <v>157</v>
      </c>
      <c r="AL465" s="777"/>
      <c r="AM465" s="777"/>
      <c r="AN465" s="777"/>
      <c r="AO465" s="777"/>
      <c r="AP465" s="777"/>
      <c r="AQ465" s="778"/>
      <c r="AR465" s="776" t="s">
        <v>158</v>
      </c>
      <c r="AS465" s="777"/>
      <c r="AT465" s="777"/>
      <c r="AU465" s="777"/>
      <c r="AV465" s="777"/>
      <c r="AW465" s="777"/>
      <c r="AX465" s="778"/>
      <c r="AY465" s="776" t="s">
        <v>160</v>
      </c>
      <c r="AZ465" s="777"/>
      <c r="BA465" s="777"/>
      <c r="BB465" s="777"/>
      <c r="BC465" s="777"/>
      <c r="BD465" s="777"/>
      <c r="BE465" s="778"/>
      <c r="BF465" s="402"/>
      <c r="BH465" s="200"/>
      <c r="BI465" s="200"/>
    </row>
    <row r="466" spans="1:70" ht="12.75" customHeight="1">
      <c r="A466" s="824"/>
      <c r="B466" s="825"/>
      <c r="C466" s="826"/>
      <c r="D466" s="801"/>
      <c r="E466" s="802"/>
      <c r="F466" s="802"/>
      <c r="G466" s="802"/>
      <c r="H466" s="802"/>
      <c r="I466" s="802"/>
      <c r="J466" s="802"/>
      <c r="K466" s="802"/>
      <c r="L466" s="802"/>
      <c r="M466" s="802"/>
      <c r="N466" s="802"/>
      <c r="O466" s="802"/>
      <c r="P466" s="802"/>
      <c r="Q466" s="803"/>
      <c r="R466" s="796"/>
      <c r="S466" s="790"/>
      <c r="T466" s="790"/>
      <c r="U466" s="790"/>
      <c r="V466" s="797"/>
      <c r="W466" s="776" t="s">
        <v>352</v>
      </c>
      <c r="X466" s="777"/>
      <c r="Y466" s="777"/>
      <c r="Z466" s="777"/>
      <c r="AA466" s="777"/>
      <c r="AB466" s="777"/>
      <c r="AC466" s="778"/>
      <c r="AD466" s="776" t="s">
        <v>352</v>
      </c>
      <c r="AE466" s="777"/>
      <c r="AF466" s="777"/>
      <c r="AG466" s="777"/>
      <c r="AH466" s="777"/>
      <c r="AI466" s="777"/>
      <c r="AJ466" s="778"/>
      <c r="AK466" s="776" t="s">
        <v>353</v>
      </c>
      <c r="AL466" s="777"/>
      <c r="AM466" s="777"/>
      <c r="AN466" s="777"/>
      <c r="AO466" s="777"/>
      <c r="AP466" s="777"/>
      <c r="AQ466" s="778"/>
      <c r="AR466" s="776" t="s">
        <v>159</v>
      </c>
      <c r="AS466" s="777"/>
      <c r="AT466" s="777"/>
      <c r="AU466" s="777"/>
      <c r="AV466" s="777"/>
      <c r="AW466" s="777"/>
      <c r="AX466" s="778"/>
      <c r="AY466" s="776" t="s">
        <v>161</v>
      </c>
      <c r="AZ466" s="777"/>
      <c r="BA466" s="777"/>
      <c r="BB466" s="777"/>
      <c r="BC466" s="777"/>
      <c r="BD466" s="777"/>
      <c r="BE466" s="778"/>
      <c r="BF466" s="402"/>
      <c r="BH466" s="200"/>
      <c r="BI466" s="200"/>
    </row>
    <row r="467" spans="1:70" ht="3.75" customHeight="1">
      <c r="A467" s="824"/>
      <c r="B467" s="825"/>
      <c r="C467" s="826"/>
      <c r="D467" s="801"/>
      <c r="E467" s="802"/>
      <c r="F467" s="802"/>
      <c r="G467" s="802"/>
      <c r="H467" s="802"/>
      <c r="I467" s="802"/>
      <c r="J467" s="802"/>
      <c r="K467" s="802"/>
      <c r="L467" s="802"/>
      <c r="M467" s="802"/>
      <c r="N467" s="802"/>
      <c r="O467" s="802"/>
      <c r="P467" s="802"/>
      <c r="Q467" s="803"/>
      <c r="R467" s="796"/>
      <c r="S467" s="790"/>
      <c r="T467" s="790"/>
      <c r="U467" s="790"/>
      <c r="V467" s="797"/>
      <c r="W467" s="776"/>
      <c r="X467" s="777"/>
      <c r="Y467" s="777"/>
      <c r="Z467" s="777"/>
      <c r="AA467" s="777"/>
      <c r="AB467" s="777"/>
      <c r="AC467" s="778"/>
      <c r="AD467" s="776"/>
      <c r="AE467" s="777"/>
      <c r="AF467" s="777"/>
      <c r="AG467" s="777"/>
      <c r="AH467" s="777"/>
      <c r="AI467" s="777"/>
      <c r="AJ467" s="778"/>
      <c r="AK467" s="776"/>
      <c r="AL467" s="777"/>
      <c r="AM467" s="777"/>
      <c r="AN467" s="777"/>
      <c r="AO467" s="777"/>
      <c r="AP467" s="777"/>
      <c r="AQ467" s="778"/>
      <c r="AR467" s="776"/>
      <c r="AS467" s="777"/>
      <c r="AT467" s="777"/>
      <c r="AU467" s="777"/>
      <c r="AV467" s="777"/>
      <c r="AW467" s="777"/>
      <c r="AX467" s="778"/>
      <c r="AY467" s="776"/>
      <c r="AZ467" s="777"/>
      <c r="BA467" s="777"/>
      <c r="BB467" s="777"/>
      <c r="BC467" s="777"/>
      <c r="BD467" s="777"/>
      <c r="BE467" s="778"/>
      <c r="BF467" s="402"/>
      <c r="BH467" s="200"/>
      <c r="BI467" s="200"/>
    </row>
    <row r="468" spans="1:70" ht="15" customHeight="1">
      <c r="A468" s="824"/>
      <c r="B468" s="825"/>
      <c r="C468" s="826"/>
      <c r="D468" s="764" t="s">
        <v>621</v>
      </c>
      <c r="E468" s="802"/>
      <c r="F468" s="802"/>
      <c r="G468" s="802"/>
      <c r="H468" s="802"/>
      <c r="I468" s="802"/>
      <c r="J468" s="802"/>
      <c r="K468" s="802"/>
      <c r="L468" s="802"/>
      <c r="M468" s="802"/>
      <c r="N468" s="802"/>
      <c r="O468" s="802"/>
      <c r="P468" s="802"/>
      <c r="Q468" s="803"/>
      <c r="R468" s="798"/>
      <c r="S468" s="799"/>
      <c r="T468" s="799"/>
      <c r="U468" s="799"/>
      <c r="V468" s="800"/>
      <c r="W468" s="776" t="s">
        <v>85</v>
      </c>
      <c r="X468" s="777"/>
      <c r="Y468" s="777"/>
      <c r="Z468" s="777"/>
      <c r="AA468" s="777"/>
      <c r="AB468" s="777"/>
      <c r="AC468" s="777"/>
      <c r="AD468" s="776" t="s">
        <v>85</v>
      </c>
      <c r="AE468" s="777"/>
      <c r="AF468" s="777"/>
      <c r="AG468" s="777"/>
      <c r="AH468" s="777"/>
      <c r="AI468" s="777"/>
      <c r="AJ468" s="777"/>
      <c r="AK468" s="776" t="s">
        <v>90</v>
      </c>
      <c r="AL468" s="777"/>
      <c r="AM468" s="777"/>
      <c r="AN468" s="777"/>
      <c r="AO468" s="777"/>
      <c r="AP468" s="777"/>
      <c r="AQ468" s="777"/>
      <c r="AR468" s="776" t="s">
        <v>84</v>
      </c>
      <c r="AS468" s="777"/>
      <c r="AT468" s="777"/>
      <c r="AU468" s="777"/>
      <c r="AV468" s="777"/>
      <c r="AW468" s="777"/>
      <c r="AX468" s="777"/>
      <c r="AY468" s="776" t="s">
        <v>89</v>
      </c>
      <c r="AZ468" s="777"/>
      <c r="BA468" s="777"/>
      <c r="BB468" s="777"/>
      <c r="BC468" s="777"/>
      <c r="BD468" s="777"/>
      <c r="BE468" s="778"/>
      <c r="BF468" s="402"/>
      <c r="BH468" s="200"/>
      <c r="BI468" s="24" t="s">
        <v>347</v>
      </c>
    </row>
    <row r="469" spans="1:70" ht="12.75" customHeight="1">
      <c r="A469" s="824"/>
      <c r="B469" s="825"/>
      <c r="C469" s="826"/>
      <c r="D469" s="801"/>
      <c r="E469" s="802"/>
      <c r="F469" s="802"/>
      <c r="G469" s="802"/>
      <c r="H469" s="802"/>
      <c r="I469" s="802"/>
      <c r="J469" s="802"/>
      <c r="K469" s="802"/>
      <c r="L469" s="802"/>
      <c r="M469" s="802"/>
      <c r="N469" s="802"/>
      <c r="O469" s="802"/>
      <c r="P469" s="802"/>
      <c r="Q469" s="803"/>
      <c r="R469" s="851" t="str">
        <f>IF(AND(W469="",AD469="",AK469="",AR469="",AY469=""),IF(FIO="","",0),"")</f>
        <v/>
      </c>
      <c r="S469" s="851"/>
      <c r="T469" s="851"/>
      <c r="U469" s="851"/>
      <c r="V469" s="851"/>
      <c r="W469" s="711"/>
      <c r="X469" s="712"/>
      <c r="Y469" s="712"/>
      <c r="Z469" s="712"/>
      <c r="AA469" s="712"/>
      <c r="AB469" s="712"/>
      <c r="AC469" s="713"/>
      <c r="AD469" s="711"/>
      <c r="AE469" s="712"/>
      <c r="AF469" s="712"/>
      <c r="AG469" s="712"/>
      <c r="AH469" s="712"/>
      <c r="AI469" s="712"/>
      <c r="AJ469" s="713"/>
      <c r="AK469" s="748"/>
      <c r="AL469" s="748"/>
      <c r="AM469" s="748"/>
      <c r="AN469" s="748"/>
      <c r="AO469" s="748"/>
      <c r="AP469" s="748"/>
      <c r="AQ469" s="748"/>
      <c r="AR469" s="748"/>
      <c r="AS469" s="748"/>
      <c r="AT469" s="748"/>
      <c r="AU469" s="748"/>
      <c r="AV469" s="748"/>
      <c r="AW469" s="748"/>
      <c r="AX469" s="748"/>
      <c r="AY469" s="748"/>
      <c r="AZ469" s="748"/>
      <c r="BA469" s="748"/>
      <c r="BB469" s="748"/>
      <c r="BC469" s="748"/>
      <c r="BD469" s="748"/>
      <c r="BE469" s="748"/>
      <c r="BF469" s="402"/>
      <c r="BG469" s="24">
        <f>SUM(R469:BE470)</f>
        <v>0</v>
      </c>
      <c r="BH469" s="280"/>
      <c r="BI469" s="280">
        <v>360</v>
      </c>
    </row>
    <row r="470" spans="1:70" ht="12.75" customHeight="1">
      <c r="A470" s="827"/>
      <c r="B470" s="828"/>
      <c r="C470" s="829"/>
      <c r="D470" s="804"/>
      <c r="E470" s="805"/>
      <c r="F470" s="805"/>
      <c r="G470" s="805"/>
      <c r="H470" s="805"/>
      <c r="I470" s="805"/>
      <c r="J470" s="805"/>
      <c r="K470" s="805"/>
      <c r="L470" s="805"/>
      <c r="M470" s="805"/>
      <c r="N470" s="805"/>
      <c r="O470" s="805"/>
      <c r="P470" s="805"/>
      <c r="Q470" s="806"/>
      <c r="R470" s="851"/>
      <c r="S470" s="851"/>
      <c r="T470" s="851"/>
      <c r="U470" s="851"/>
      <c r="V470" s="851"/>
      <c r="W470" s="714"/>
      <c r="X470" s="715"/>
      <c r="Y470" s="715"/>
      <c r="Z470" s="715"/>
      <c r="AA470" s="715"/>
      <c r="AB470" s="715"/>
      <c r="AC470" s="716"/>
      <c r="AD470" s="714"/>
      <c r="AE470" s="715"/>
      <c r="AF470" s="715"/>
      <c r="AG470" s="715"/>
      <c r="AH470" s="715"/>
      <c r="AI470" s="715"/>
      <c r="AJ470" s="716"/>
      <c r="AK470" s="748"/>
      <c r="AL470" s="748"/>
      <c r="AM470" s="748"/>
      <c r="AN470" s="748"/>
      <c r="AO470" s="748"/>
      <c r="AP470" s="748"/>
      <c r="AQ470" s="748"/>
      <c r="AR470" s="748"/>
      <c r="AS470" s="748"/>
      <c r="AT470" s="748"/>
      <c r="AU470" s="748"/>
      <c r="AV470" s="748"/>
      <c r="AW470" s="748"/>
      <c r="AX470" s="748"/>
      <c r="AY470" s="748"/>
      <c r="AZ470" s="748"/>
      <c r="BA470" s="748"/>
      <c r="BB470" s="748"/>
      <c r="BC470" s="748"/>
      <c r="BD470" s="748"/>
      <c r="BE470" s="748"/>
      <c r="BF470" s="402"/>
      <c r="BG470" s="200"/>
      <c r="BH470" s="200"/>
      <c r="BI470" s="200"/>
    </row>
    <row r="471" spans="1:70" ht="12.75" customHeight="1">
      <c r="A471" s="717" t="s">
        <v>344</v>
      </c>
      <c r="B471" s="718"/>
      <c r="C471" s="719"/>
      <c r="D471" s="727" t="s">
        <v>315</v>
      </c>
      <c r="E471" s="728"/>
      <c r="F471" s="728"/>
      <c r="G471" s="728"/>
      <c r="H471" s="728"/>
      <c r="I471" s="728"/>
      <c r="J471" s="728"/>
      <c r="K471" s="728"/>
      <c r="L471" s="728"/>
      <c r="M471" s="728"/>
      <c r="N471" s="728"/>
      <c r="O471" s="728"/>
      <c r="P471" s="728"/>
      <c r="Q471" s="728"/>
      <c r="R471" s="728"/>
      <c r="S471" s="728"/>
      <c r="T471" s="728"/>
      <c r="U471" s="728"/>
      <c r="V471" s="729"/>
      <c r="W471" s="736" t="s">
        <v>482</v>
      </c>
      <c r="X471" s="737"/>
      <c r="Y471" s="737"/>
      <c r="Z471" s="737"/>
      <c r="AA471" s="737"/>
      <c r="AB471" s="737"/>
      <c r="AC471" s="737"/>
      <c r="AD471" s="737"/>
      <c r="AE471" s="737"/>
      <c r="AF471" s="737"/>
      <c r="AG471" s="737"/>
      <c r="AH471" s="737"/>
      <c r="AI471" s="737"/>
      <c r="AJ471" s="737"/>
      <c r="AK471" s="737"/>
      <c r="AL471" s="737"/>
      <c r="AM471" s="737"/>
      <c r="AN471" s="737"/>
      <c r="AO471" s="737"/>
      <c r="AP471" s="737"/>
      <c r="AQ471" s="737"/>
      <c r="AR471" s="737"/>
      <c r="AS471" s="737"/>
      <c r="AT471" s="737"/>
      <c r="AU471" s="737"/>
      <c r="AV471" s="737"/>
      <c r="AW471" s="737"/>
      <c r="AX471" s="737"/>
      <c r="AY471" s="737"/>
      <c r="AZ471" s="737"/>
      <c r="BA471" s="737"/>
      <c r="BB471" s="737"/>
      <c r="BC471" s="737"/>
      <c r="BD471" s="737"/>
      <c r="BE471" s="738"/>
      <c r="BF471" s="402"/>
      <c r="BG471" s="200"/>
      <c r="BH471" s="200"/>
      <c r="BI471" s="200"/>
      <c r="BJ471" s="721"/>
      <c r="BK471" s="721"/>
      <c r="BL471" s="721"/>
      <c r="BM471" s="810"/>
      <c r="BN471" s="810"/>
      <c r="BO471" s="811"/>
      <c r="BP471" s="812"/>
      <c r="BQ471" s="812"/>
      <c r="BR471" s="812"/>
    </row>
    <row r="472" spans="1:70" ht="12.75" customHeight="1">
      <c r="A472" s="720"/>
      <c r="B472" s="721"/>
      <c r="C472" s="722"/>
      <c r="D472" s="730"/>
      <c r="E472" s="731"/>
      <c r="F472" s="731"/>
      <c r="G472" s="731"/>
      <c r="H472" s="731"/>
      <c r="I472" s="731"/>
      <c r="J472" s="731"/>
      <c r="K472" s="731"/>
      <c r="L472" s="731"/>
      <c r="M472" s="731"/>
      <c r="N472" s="731"/>
      <c r="O472" s="731"/>
      <c r="P472" s="731"/>
      <c r="Q472" s="731"/>
      <c r="R472" s="731"/>
      <c r="S472" s="731"/>
      <c r="T472" s="731"/>
      <c r="U472" s="731"/>
      <c r="V472" s="732"/>
      <c r="W472" s="739" t="s">
        <v>316</v>
      </c>
      <c r="X472" s="740"/>
      <c r="Y472" s="740"/>
      <c r="Z472" s="740"/>
      <c r="AA472" s="740"/>
      <c r="AB472" s="740"/>
      <c r="AC472" s="740"/>
      <c r="AD472" s="740"/>
      <c r="AE472" s="740"/>
      <c r="AF472" s="740"/>
      <c r="AG472" s="740"/>
      <c r="AH472" s="740"/>
      <c r="AI472" s="740"/>
      <c r="AJ472" s="740"/>
      <c r="AK472" s="740"/>
      <c r="AL472" s="740"/>
      <c r="AM472" s="740"/>
      <c r="AN472" s="740"/>
      <c r="AO472" s="740"/>
      <c r="AP472" s="740"/>
      <c r="AQ472" s="740"/>
      <c r="AR472" s="740"/>
      <c r="AS472" s="740"/>
      <c r="AT472" s="740"/>
      <c r="AU472" s="740"/>
      <c r="AV472" s="740"/>
      <c r="AW472" s="740"/>
      <c r="AX472" s="740"/>
      <c r="AY472" s="740"/>
      <c r="AZ472" s="740"/>
      <c r="BA472" s="740"/>
      <c r="BB472" s="740"/>
      <c r="BC472" s="740"/>
      <c r="BD472" s="740"/>
      <c r="BE472" s="741"/>
      <c r="BF472" s="402"/>
      <c r="BG472" s="200"/>
      <c r="BH472" s="200"/>
      <c r="BI472" s="200"/>
      <c r="BJ472" s="721"/>
      <c r="BK472" s="721"/>
      <c r="BL472" s="721"/>
      <c r="BM472" s="810"/>
      <c r="BN472" s="810"/>
      <c r="BO472" s="813"/>
      <c r="BP472" s="814"/>
      <c r="BQ472" s="814"/>
      <c r="BR472" s="814"/>
    </row>
    <row r="473" spans="1:70" ht="12.75" customHeight="1">
      <c r="A473" s="723"/>
      <c r="B473" s="724"/>
      <c r="C473" s="725"/>
      <c r="D473" s="733"/>
      <c r="E473" s="734"/>
      <c r="F473" s="734"/>
      <c r="G473" s="734"/>
      <c r="H473" s="734"/>
      <c r="I473" s="734"/>
      <c r="J473" s="734"/>
      <c r="K473" s="734"/>
      <c r="L473" s="734"/>
      <c r="M473" s="734"/>
      <c r="N473" s="734"/>
      <c r="O473" s="734"/>
      <c r="P473" s="734"/>
      <c r="Q473" s="734"/>
      <c r="R473" s="734"/>
      <c r="S473" s="734"/>
      <c r="T473" s="734"/>
      <c r="U473" s="734"/>
      <c r="V473" s="735"/>
      <c r="W473" s="807">
        <v>0</v>
      </c>
      <c r="X473" s="808"/>
      <c r="Y473" s="808"/>
      <c r="Z473" s="808"/>
      <c r="AA473" s="808"/>
      <c r="AB473" s="808"/>
      <c r="AC473" s="809"/>
      <c r="AD473" s="815" t="s">
        <v>229</v>
      </c>
      <c r="AE473" s="816"/>
      <c r="AF473" s="816"/>
      <c r="AG473" s="816"/>
      <c r="AH473" s="816"/>
      <c r="AI473" s="816"/>
      <c r="AJ473" s="817"/>
      <c r="AK473" s="807" t="s">
        <v>210</v>
      </c>
      <c r="AL473" s="808"/>
      <c r="AM473" s="808"/>
      <c r="AN473" s="808"/>
      <c r="AO473" s="808"/>
      <c r="AP473" s="808"/>
      <c r="AQ473" s="809"/>
      <c r="AR473" s="807" t="s">
        <v>317</v>
      </c>
      <c r="AS473" s="808"/>
      <c r="AT473" s="808"/>
      <c r="AU473" s="808"/>
      <c r="AV473" s="808"/>
      <c r="AW473" s="808"/>
      <c r="AX473" s="809"/>
      <c r="AY473" s="807" t="s">
        <v>211</v>
      </c>
      <c r="AZ473" s="808"/>
      <c r="BA473" s="808"/>
      <c r="BB473" s="808"/>
      <c r="BC473" s="808"/>
      <c r="BD473" s="808"/>
      <c r="BE473" s="809"/>
      <c r="BF473" s="402"/>
      <c r="BG473" s="317" t="s">
        <v>524</v>
      </c>
      <c r="BH473" s="200"/>
      <c r="BI473" s="200"/>
      <c r="BJ473" s="721"/>
      <c r="BK473" s="721"/>
      <c r="BL473" s="721"/>
      <c r="BM473" s="810"/>
      <c r="BN473" s="810"/>
      <c r="BO473" s="370"/>
      <c r="BP473" s="370"/>
      <c r="BQ473" s="370"/>
      <c r="BR473" s="370"/>
    </row>
    <row r="474" spans="1:70" ht="12.75" customHeight="1">
      <c r="A474" s="749" t="s">
        <v>565</v>
      </c>
      <c r="B474" s="750"/>
      <c r="C474" s="791"/>
      <c r="D474" s="836" t="str">
        <f>VLOOKUP(BI209,BI212:BS218,10)</f>
        <v>Личное участие в соревнованиях и других  спортивных мероприятиях  *</v>
      </c>
      <c r="E474" s="837"/>
      <c r="F474" s="837"/>
      <c r="G474" s="837"/>
      <c r="H474" s="837"/>
      <c r="I474" s="837"/>
      <c r="J474" s="837"/>
      <c r="K474" s="837"/>
      <c r="L474" s="837"/>
      <c r="M474" s="837"/>
      <c r="N474" s="837"/>
      <c r="O474" s="837"/>
      <c r="P474" s="837"/>
      <c r="Q474" s="837"/>
      <c r="R474" s="837"/>
      <c r="S474" s="837"/>
      <c r="T474" s="837"/>
      <c r="U474" s="837"/>
      <c r="V474" s="838"/>
      <c r="W474" s="794" t="s">
        <v>331</v>
      </c>
      <c r="X474" s="789"/>
      <c r="Y474" s="789"/>
      <c r="Z474" s="789"/>
      <c r="AA474" s="789"/>
      <c r="AB474" s="789"/>
      <c r="AC474" s="795"/>
      <c r="AD474" s="794" t="s">
        <v>59</v>
      </c>
      <c r="AE474" s="789"/>
      <c r="AF474" s="789"/>
      <c r="AG474" s="789"/>
      <c r="AH474" s="789"/>
      <c r="AI474" s="789"/>
      <c r="AJ474" s="795"/>
      <c r="AK474" s="794" t="str">
        <f>IF(Ном_=2,"Зональн., муницип. ур.","Муницип. / зональный")</f>
        <v>Муницип. / зональный</v>
      </c>
      <c r="AL474" s="789"/>
      <c r="AM474" s="789"/>
      <c r="AN474" s="789"/>
      <c r="AO474" s="789"/>
      <c r="AP474" s="789"/>
      <c r="AQ474" s="795"/>
      <c r="AR474" s="789" t="s">
        <v>319</v>
      </c>
      <c r="AS474" s="789"/>
      <c r="AT474" s="789"/>
      <c r="AU474" s="789"/>
      <c r="AV474" s="789"/>
      <c r="AW474" s="789"/>
      <c r="AX474" s="789"/>
      <c r="AY474" s="794" t="s">
        <v>128</v>
      </c>
      <c r="AZ474" s="789"/>
      <c r="BA474" s="789"/>
      <c r="BB474" s="789"/>
      <c r="BC474" s="789"/>
      <c r="BD474" s="789"/>
      <c r="BE474" s="795"/>
      <c r="BF474" s="402"/>
      <c r="BG474" s="317" t="s">
        <v>525</v>
      </c>
      <c r="BH474" s="200"/>
      <c r="BI474" s="200"/>
      <c r="BJ474" s="790"/>
      <c r="BK474" s="756"/>
      <c r="BL474" s="756"/>
      <c r="BM474" s="787"/>
      <c r="BN474" s="787"/>
      <c r="BO474" s="7"/>
      <c r="BP474" s="7"/>
      <c r="BQ474" s="7"/>
      <c r="BR474" s="7"/>
    </row>
    <row r="475" spans="1:70" ht="16.5" customHeight="1">
      <c r="A475" s="751"/>
      <c r="B475" s="752"/>
      <c r="C475" s="792"/>
      <c r="D475" s="755"/>
      <c r="E475" s="756"/>
      <c r="F475" s="756"/>
      <c r="G475" s="756"/>
      <c r="H475" s="756"/>
      <c r="I475" s="756"/>
      <c r="J475" s="756"/>
      <c r="K475" s="756"/>
      <c r="L475" s="756"/>
      <c r="M475" s="756"/>
      <c r="N475" s="756"/>
      <c r="O475" s="756"/>
      <c r="P475" s="756"/>
      <c r="Q475" s="756"/>
      <c r="R475" s="756"/>
      <c r="S475" s="756"/>
      <c r="T475" s="756"/>
      <c r="U475" s="756"/>
      <c r="V475" s="757"/>
      <c r="W475" s="796"/>
      <c r="X475" s="790"/>
      <c r="Y475" s="790"/>
      <c r="Z475" s="790"/>
      <c r="AA475" s="790"/>
      <c r="AB475" s="790"/>
      <c r="AC475" s="797"/>
      <c r="AD475" s="796"/>
      <c r="AE475" s="790"/>
      <c r="AF475" s="790"/>
      <c r="AG475" s="790"/>
      <c r="AH475" s="790"/>
      <c r="AI475" s="790"/>
      <c r="AJ475" s="797"/>
      <c r="AK475" s="796"/>
      <c r="AL475" s="790"/>
      <c r="AM475" s="790"/>
      <c r="AN475" s="790"/>
      <c r="AO475" s="790"/>
      <c r="AP475" s="790"/>
      <c r="AQ475" s="797"/>
      <c r="AR475" s="790"/>
      <c r="AS475" s="790"/>
      <c r="AT475" s="790"/>
      <c r="AU475" s="790"/>
      <c r="AV475" s="790"/>
      <c r="AW475" s="790"/>
      <c r="AX475" s="790"/>
      <c r="AY475" s="796"/>
      <c r="AZ475" s="790"/>
      <c r="BA475" s="790"/>
      <c r="BB475" s="790"/>
      <c r="BC475" s="790"/>
      <c r="BD475" s="790"/>
      <c r="BE475" s="797"/>
      <c r="BF475" s="402"/>
      <c r="BH475" s="200"/>
      <c r="BI475" s="200"/>
      <c r="BJ475" s="790"/>
      <c r="BK475" s="756"/>
      <c r="BL475" s="756"/>
      <c r="BM475" s="787"/>
      <c r="BN475" s="787"/>
      <c r="BO475" s="788"/>
      <c r="BP475" s="785"/>
      <c r="BQ475" s="785"/>
      <c r="BR475" s="785"/>
    </row>
    <row r="476" spans="1:70" ht="12.75" customHeight="1">
      <c r="A476" s="751"/>
      <c r="B476" s="752"/>
      <c r="C476" s="792"/>
      <c r="D476" s="755"/>
      <c r="E476" s="756"/>
      <c r="F476" s="756"/>
      <c r="G476" s="756"/>
      <c r="H476" s="756"/>
      <c r="I476" s="756"/>
      <c r="J476" s="756"/>
      <c r="K476" s="756"/>
      <c r="L476" s="756"/>
      <c r="M476" s="756"/>
      <c r="N476" s="756"/>
      <c r="O476" s="756"/>
      <c r="P476" s="756"/>
      <c r="Q476" s="756"/>
      <c r="R476" s="756"/>
      <c r="S476" s="756"/>
      <c r="T476" s="756"/>
      <c r="U476" s="756"/>
      <c r="V476" s="757"/>
      <c r="W476" s="1032"/>
      <c r="X476" s="1033"/>
      <c r="Y476" s="1033"/>
      <c r="Z476" s="1033"/>
      <c r="AA476" s="1033"/>
      <c r="AB476" s="1033"/>
      <c r="AC476" s="1073"/>
      <c r="AD476" s="776" t="s">
        <v>369</v>
      </c>
      <c r="AE476" s="777"/>
      <c r="AF476" s="777"/>
      <c r="AG476" s="777"/>
      <c r="AH476" s="777"/>
      <c r="AI476" s="777"/>
      <c r="AJ476" s="777"/>
      <c r="AK476" s="776" t="s">
        <v>370</v>
      </c>
      <c r="AL476" s="777"/>
      <c r="AM476" s="777"/>
      <c r="AN476" s="777"/>
      <c r="AO476" s="777"/>
      <c r="AP476" s="777"/>
      <c r="AQ476" s="777"/>
      <c r="AR476" s="776" t="s">
        <v>140</v>
      </c>
      <c r="AS476" s="777"/>
      <c r="AT476" s="777"/>
      <c r="AU476" s="777"/>
      <c r="AV476" s="777"/>
      <c r="AW476" s="777"/>
      <c r="AX476" s="777"/>
      <c r="AY476" s="776" t="s">
        <v>142</v>
      </c>
      <c r="AZ476" s="777"/>
      <c r="BA476" s="777"/>
      <c r="BB476" s="777"/>
      <c r="BC476" s="777"/>
      <c r="BD476" s="777"/>
      <c r="BE476" s="778"/>
      <c r="BF476" s="402"/>
      <c r="BH476" s="200"/>
      <c r="BI476" s="200"/>
      <c r="BJ476" s="790"/>
      <c r="BK476" s="756"/>
      <c r="BL476" s="756"/>
      <c r="BM476" s="787"/>
      <c r="BN476" s="787"/>
      <c r="BO476" s="788"/>
      <c r="BP476" s="786"/>
      <c r="BQ476" s="786"/>
      <c r="BR476" s="786"/>
    </row>
    <row r="477" spans="1:70" ht="12.75" customHeight="1">
      <c r="A477" s="751"/>
      <c r="B477" s="752"/>
      <c r="C477" s="792"/>
      <c r="D477" s="801" t="s">
        <v>596</v>
      </c>
      <c r="E477" s="802"/>
      <c r="F477" s="802"/>
      <c r="G477" s="802"/>
      <c r="H477" s="802"/>
      <c r="I477" s="802"/>
      <c r="J477" s="802"/>
      <c r="K477" s="802"/>
      <c r="L477" s="802"/>
      <c r="M477" s="802"/>
      <c r="N477" s="802"/>
      <c r="O477" s="802"/>
      <c r="P477" s="802"/>
      <c r="Q477" s="802"/>
      <c r="R477" s="802"/>
      <c r="S477" s="802"/>
      <c r="T477" s="802"/>
      <c r="U477" s="802"/>
      <c r="V477" s="803"/>
      <c r="W477" s="1032"/>
      <c r="X477" s="1033"/>
      <c r="Y477" s="1033"/>
      <c r="Z477" s="1033"/>
      <c r="AA477" s="1033"/>
      <c r="AB477" s="1033"/>
      <c r="AC477" s="1073"/>
      <c r="AD477" s="776" t="s">
        <v>368</v>
      </c>
      <c r="AE477" s="777"/>
      <c r="AF477" s="777"/>
      <c r="AG477" s="777"/>
      <c r="AH477" s="777"/>
      <c r="AI477" s="777"/>
      <c r="AJ477" s="777"/>
      <c r="AK477" s="776" t="s">
        <v>129</v>
      </c>
      <c r="AL477" s="777"/>
      <c r="AM477" s="777"/>
      <c r="AN477" s="777"/>
      <c r="AO477" s="777"/>
      <c r="AP477" s="777"/>
      <c r="AQ477" s="777"/>
      <c r="AR477" s="776" t="s">
        <v>141</v>
      </c>
      <c r="AS477" s="777"/>
      <c r="AT477" s="777"/>
      <c r="AU477" s="777"/>
      <c r="AV477" s="777"/>
      <c r="AW477" s="777"/>
      <c r="AX477" s="777"/>
      <c r="AY477" s="776" t="s">
        <v>143</v>
      </c>
      <c r="AZ477" s="777"/>
      <c r="BA477" s="777"/>
      <c r="BB477" s="777"/>
      <c r="BC477" s="777"/>
      <c r="BD477" s="777"/>
      <c r="BE477" s="778"/>
      <c r="BF477" s="402"/>
      <c r="BH477" s="200"/>
      <c r="BI477" s="200"/>
    </row>
    <row r="478" spans="1:70" ht="12.75" customHeight="1">
      <c r="A478" s="751"/>
      <c r="B478" s="752"/>
      <c r="C478" s="792"/>
      <c r="D478" s="764" t="s">
        <v>534</v>
      </c>
      <c r="E478" s="765"/>
      <c r="F478" s="765"/>
      <c r="G478" s="765"/>
      <c r="H478" s="765"/>
      <c r="I478" s="765"/>
      <c r="J478" s="765"/>
      <c r="K478" s="765"/>
      <c r="L478" s="765"/>
      <c r="M478" s="765"/>
      <c r="N478" s="765"/>
      <c r="O478" s="765"/>
      <c r="P478" s="765"/>
      <c r="Q478" s="765"/>
      <c r="R478" s="765"/>
      <c r="S478" s="765"/>
      <c r="T478" s="765"/>
      <c r="U478" s="765"/>
      <c r="V478" s="766"/>
      <c r="W478" s="1032"/>
      <c r="X478" s="1033"/>
      <c r="Y478" s="1033"/>
      <c r="Z478" s="1033"/>
      <c r="AA478" s="1033"/>
      <c r="AB478" s="1033"/>
      <c r="AC478" s="1073"/>
      <c r="AD478" s="776" t="s">
        <v>213</v>
      </c>
      <c r="AE478" s="777"/>
      <c r="AF478" s="777"/>
      <c r="AG478" s="777"/>
      <c r="AH478" s="777"/>
      <c r="AI478" s="777"/>
      <c r="AJ478" s="778"/>
      <c r="AK478" s="776" t="s">
        <v>212</v>
      </c>
      <c r="AL478" s="777"/>
      <c r="AM478" s="777"/>
      <c r="AN478" s="777"/>
      <c r="AO478" s="777"/>
      <c r="AP478" s="777"/>
      <c r="AQ478" s="778"/>
      <c r="AR478" s="776" t="s">
        <v>354</v>
      </c>
      <c r="AS478" s="777"/>
      <c r="AT478" s="777"/>
      <c r="AU478" s="777"/>
      <c r="AV478" s="777"/>
      <c r="AW478" s="777"/>
      <c r="AX478" s="778"/>
      <c r="AY478" s="776" t="s">
        <v>355</v>
      </c>
      <c r="AZ478" s="777"/>
      <c r="BA478" s="777"/>
      <c r="BB478" s="777"/>
      <c r="BC478" s="777"/>
      <c r="BD478" s="777"/>
      <c r="BE478" s="778"/>
      <c r="BF478" s="402"/>
      <c r="BH478" s="200"/>
      <c r="BI478" s="200"/>
    </row>
    <row r="479" spans="1:70" ht="11.25" customHeight="1">
      <c r="A479" s="751"/>
      <c r="B479" s="752"/>
      <c r="C479" s="792"/>
      <c r="D479" s="801" t="str">
        <f>VLOOKUP(BI209,BI212:BY218,11)</f>
        <v>грамоты, сертификаты, дипломы и др.</v>
      </c>
      <c r="E479" s="802"/>
      <c r="F479" s="802"/>
      <c r="G479" s="802"/>
      <c r="H479" s="802"/>
      <c r="I479" s="802"/>
      <c r="J479" s="802"/>
      <c r="K479" s="802"/>
      <c r="L479" s="802"/>
      <c r="M479" s="802"/>
      <c r="N479" s="802"/>
      <c r="O479" s="802"/>
      <c r="P479" s="802"/>
      <c r="Q479" s="802"/>
      <c r="R479" s="802"/>
      <c r="S479" s="802"/>
      <c r="T479" s="802"/>
      <c r="U479" s="802"/>
      <c r="V479" s="803"/>
      <c r="W479" s="1032"/>
      <c r="X479" s="1033"/>
      <c r="Y479" s="1033"/>
      <c r="Z479" s="1033"/>
      <c r="AA479" s="1033"/>
      <c r="AB479" s="1033"/>
      <c r="AC479" s="1073"/>
      <c r="AD479" s="776"/>
      <c r="AE479" s="777"/>
      <c r="AF479" s="777"/>
      <c r="AG479" s="777"/>
      <c r="AH479" s="777"/>
      <c r="AI479" s="777"/>
      <c r="AJ479" s="778"/>
      <c r="AK479" s="776"/>
      <c r="AL479" s="777"/>
      <c r="AM479" s="777"/>
      <c r="AN479" s="777"/>
      <c r="AO479" s="777"/>
      <c r="AP479" s="777"/>
      <c r="AQ479" s="778"/>
      <c r="AR479" s="776"/>
      <c r="AS479" s="777"/>
      <c r="AT479" s="777"/>
      <c r="AU479" s="777"/>
      <c r="AV479" s="777"/>
      <c r="AW479" s="777"/>
      <c r="AX479" s="778"/>
      <c r="AY479" s="776" t="s">
        <v>144</v>
      </c>
      <c r="AZ479" s="777"/>
      <c r="BA479" s="777"/>
      <c r="BB479" s="777"/>
      <c r="BC479" s="777"/>
      <c r="BD479" s="777"/>
      <c r="BE479" s="778"/>
      <c r="BF479" s="402"/>
      <c r="BH479" s="200"/>
      <c r="BI479" s="24" t="s">
        <v>62</v>
      </c>
    </row>
    <row r="480" spans="1:70" ht="2.25" customHeight="1">
      <c r="A480" s="751"/>
      <c r="B480" s="752"/>
      <c r="C480" s="792"/>
      <c r="D480" s="801"/>
      <c r="E480" s="802"/>
      <c r="F480" s="802"/>
      <c r="G480" s="802"/>
      <c r="H480" s="802"/>
      <c r="I480" s="802"/>
      <c r="J480" s="802"/>
      <c r="K480" s="802"/>
      <c r="L480" s="802"/>
      <c r="M480" s="802"/>
      <c r="N480" s="802"/>
      <c r="O480" s="802"/>
      <c r="P480" s="802"/>
      <c r="Q480" s="802"/>
      <c r="R480" s="802"/>
      <c r="S480" s="802"/>
      <c r="T480" s="802"/>
      <c r="U480" s="802"/>
      <c r="V480" s="803"/>
      <c r="W480" s="1034"/>
      <c r="X480" s="1035"/>
      <c r="Y480" s="1035"/>
      <c r="Z480" s="1035"/>
      <c r="AA480" s="1035"/>
      <c r="AB480" s="1035"/>
      <c r="AC480" s="1074"/>
      <c r="AD480" s="949"/>
      <c r="AE480" s="950"/>
      <c r="AF480" s="950"/>
      <c r="AG480" s="950"/>
      <c r="AH480" s="950"/>
      <c r="AI480" s="950"/>
      <c r="AJ480" s="951"/>
      <c r="AK480" s="949"/>
      <c r="AL480" s="950"/>
      <c r="AM480" s="950"/>
      <c r="AN480" s="950"/>
      <c r="AO480" s="950"/>
      <c r="AP480" s="950"/>
      <c r="AQ480" s="951"/>
      <c r="AR480" s="949"/>
      <c r="AS480" s="950"/>
      <c r="AT480" s="950"/>
      <c r="AU480" s="950"/>
      <c r="AV480" s="950"/>
      <c r="AW480" s="950"/>
      <c r="AX480" s="951"/>
      <c r="AY480" s="949"/>
      <c r="AZ480" s="950"/>
      <c r="BA480" s="950"/>
      <c r="BB480" s="950"/>
      <c r="BC480" s="950"/>
      <c r="BD480" s="950"/>
      <c r="BE480" s="951"/>
      <c r="BF480" s="402"/>
      <c r="BH480" s="200"/>
      <c r="BI480" s="200"/>
    </row>
    <row r="481" spans="1:62" ht="12.75" customHeight="1">
      <c r="A481" s="751"/>
      <c r="B481" s="752"/>
      <c r="C481" s="792"/>
      <c r="D481" s="801"/>
      <c r="E481" s="802"/>
      <c r="F481" s="802"/>
      <c r="G481" s="802"/>
      <c r="H481" s="802"/>
      <c r="I481" s="802"/>
      <c r="J481" s="802"/>
      <c r="K481" s="802"/>
      <c r="L481" s="802"/>
      <c r="M481" s="802"/>
      <c r="N481" s="802"/>
      <c r="O481" s="802"/>
      <c r="P481" s="802"/>
      <c r="Q481" s="802"/>
      <c r="R481" s="802"/>
      <c r="S481" s="802"/>
      <c r="T481" s="802"/>
      <c r="U481" s="802"/>
      <c r="V481" s="803"/>
      <c r="W481" s="770" t="str">
        <f>IF(AND(AD481="",AK481="",AR481="",AY481=""),IF(FIO="","",0),"")</f>
        <v/>
      </c>
      <c r="X481" s="771"/>
      <c r="Y481" s="771"/>
      <c r="Z481" s="771"/>
      <c r="AA481" s="771"/>
      <c r="AB481" s="771"/>
      <c r="AC481" s="772"/>
      <c r="AD481" s="711"/>
      <c r="AE481" s="712"/>
      <c r="AF481" s="712"/>
      <c r="AG481" s="712"/>
      <c r="AH481" s="712"/>
      <c r="AI481" s="712"/>
      <c r="AJ481" s="713"/>
      <c r="AK481" s="748"/>
      <c r="AL481" s="748"/>
      <c r="AM481" s="748"/>
      <c r="AN481" s="748"/>
      <c r="AO481" s="748"/>
      <c r="AP481" s="748"/>
      <c r="AQ481" s="748"/>
      <c r="AR481" s="748"/>
      <c r="AS481" s="748"/>
      <c r="AT481" s="748"/>
      <c r="AU481" s="748"/>
      <c r="AV481" s="748"/>
      <c r="AW481" s="748"/>
      <c r="AX481" s="748"/>
      <c r="AY481" s="748"/>
      <c r="AZ481" s="748"/>
      <c r="BA481" s="748"/>
      <c r="BB481" s="748"/>
      <c r="BC481" s="748"/>
      <c r="BD481" s="748"/>
      <c r="BE481" s="748"/>
      <c r="BF481" s="402"/>
      <c r="BG481" s="24">
        <f>IF(D474=" ",0,SUM(W481:BE482))</f>
        <v>0</v>
      </c>
      <c r="BH481" s="280"/>
      <c r="BI481" s="280">
        <v>250</v>
      </c>
    </row>
    <row r="482" spans="1:62" ht="10.5" customHeight="1">
      <c r="A482" s="753"/>
      <c r="B482" s="754"/>
      <c r="C482" s="793"/>
      <c r="D482" s="804"/>
      <c r="E482" s="805"/>
      <c r="F482" s="805"/>
      <c r="G482" s="805"/>
      <c r="H482" s="805"/>
      <c r="I482" s="805"/>
      <c r="J482" s="805"/>
      <c r="K482" s="805"/>
      <c r="L482" s="805"/>
      <c r="M482" s="805"/>
      <c r="N482" s="805"/>
      <c r="O482" s="805"/>
      <c r="P482" s="805"/>
      <c r="Q482" s="805"/>
      <c r="R482" s="805"/>
      <c r="S482" s="805"/>
      <c r="T482" s="805"/>
      <c r="U482" s="805"/>
      <c r="V482" s="806"/>
      <c r="W482" s="773"/>
      <c r="X482" s="774"/>
      <c r="Y482" s="774"/>
      <c r="Z482" s="774"/>
      <c r="AA482" s="774"/>
      <c r="AB482" s="774"/>
      <c r="AC482" s="775"/>
      <c r="AD482" s="714"/>
      <c r="AE482" s="715"/>
      <c r="AF482" s="715"/>
      <c r="AG482" s="715"/>
      <c r="AH482" s="715"/>
      <c r="AI482" s="715"/>
      <c r="AJ482" s="716"/>
      <c r="AK482" s="748"/>
      <c r="AL482" s="748"/>
      <c r="AM482" s="748"/>
      <c r="AN482" s="748"/>
      <c r="AO482" s="748"/>
      <c r="AP482" s="748"/>
      <c r="AQ482" s="748"/>
      <c r="AR482" s="748"/>
      <c r="AS482" s="748"/>
      <c r="AT482" s="748"/>
      <c r="AU482" s="748"/>
      <c r="AV482" s="748"/>
      <c r="AW482" s="748"/>
      <c r="AX482" s="748"/>
      <c r="AY482" s="748"/>
      <c r="AZ482" s="748"/>
      <c r="BA482" s="748"/>
      <c r="BB482" s="748"/>
      <c r="BC482" s="748"/>
      <c r="BD482" s="748"/>
      <c r="BE482" s="748"/>
      <c r="BF482" s="402"/>
      <c r="BG482" s="200"/>
      <c r="BH482" s="200"/>
      <c r="BI482" s="200"/>
    </row>
    <row r="483" spans="1:62" ht="12.75" hidden="1" customHeight="1">
      <c r="A483" s="717" t="s">
        <v>344</v>
      </c>
      <c r="B483" s="718"/>
      <c r="C483" s="719"/>
      <c r="D483" s="727" t="s">
        <v>315</v>
      </c>
      <c r="E483" s="728"/>
      <c r="F483" s="728"/>
      <c r="G483" s="728"/>
      <c r="H483" s="728"/>
      <c r="I483" s="728"/>
      <c r="J483" s="728"/>
      <c r="K483" s="728"/>
      <c r="L483" s="728"/>
      <c r="M483" s="728"/>
      <c r="N483" s="728"/>
      <c r="O483" s="728"/>
      <c r="P483" s="728"/>
      <c r="Q483" s="728"/>
      <c r="R483" s="728"/>
      <c r="S483" s="728"/>
      <c r="T483" s="728"/>
      <c r="U483" s="728"/>
      <c r="V483" s="728"/>
      <c r="W483" s="729"/>
      <c r="X483" s="736" t="s">
        <v>482</v>
      </c>
      <c r="Y483" s="737"/>
      <c r="Z483" s="737"/>
      <c r="AA483" s="737"/>
      <c r="AB483" s="737"/>
      <c r="AC483" s="737"/>
      <c r="AD483" s="737"/>
      <c r="AE483" s="737"/>
      <c r="AF483" s="737"/>
      <c r="AG483" s="737"/>
      <c r="AH483" s="737"/>
      <c r="AI483" s="737"/>
      <c r="AJ483" s="737"/>
      <c r="AK483" s="737"/>
      <c r="AL483" s="737"/>
      <c r="AM483" s="737"/>
      <c r="AN483" s="737"/>
      <c r="AO483" s="737"/>
      <c r="AP483" s="737"/>
      <c r="AQ483" s="737"/>
      <c r="AR483" s="737"/>
      <c r="AS483" s="737"/>
      <c r="AT483" s="737"/>
      <c r="AU483" s="737"/>
      <c r="AV483" s="737"/>
      <c r="AW483" s="737"/>
      <c r="AX483" s="737"/>
      <c r="AY483" s="737"/>
      <c r="AZ483" s="737"/>
      <c r="BA483" s="737"/>
      <c r="BB483" s="737"/>
      <c r="BC483" s="737"/>
      <c r="BD483" s="737"/>
      <c r="BE483" s="738"/>
      <c r="BF483" s="402"/>
      <c r="BH483" s="2"/>
      <c r="BI483" s="2"/>
    </row>
    <row r="484" spans="1:62" ht="12.75" hidden="1" customHeight="1">
      <c r="A484" s="720"/>
      <c r="B484" s="721"/>
      <c r="C484" s="722"/>
      <c r="D484" s="730"/>
      <c r="E484" s="731"/>
      <c r="F484" s="731"/>
      <c r="G484" s="731"/>
      <c r="H484" s="731"/>
      <c r="I484" s="731"/>
      <c r="J484" s="731"/>
      <c r="K484" s="731"/>
      <c r="L484" s="731"/>
      <c r="M484" s="731"/>
      <c r="N484" s="731"/>
      <c r="O484" s="731"/>
      <c r="P484" s="731"/>
      <c r="Q484" s="731"/>
      <c r="R484" s="731"/>
      <c r="S484" s="731"/>
      <c r="T484" s="731"/>
      <c r="U484" s="731"/>
      <c r="V484" s="731"/>
      <c r="W484" s="732"/>
      <c r="X484" s="739" t="s">
        <v>179</v>
      </c>
      <c r="Y484" s="740"/>
      <c r="Z484" s="740"/>
      <c r="AA484" s="740"/>
      <c r="AB484" s="740"/>
      <c r="AC484" s="740"/>
      <c r="AD484" s="740"/>
      <c r="AE484" s="740"/>
      <c r="AF484" s="740"/>
      <c r="AG484" s="740"/>
      <c r="AH484" s="740"/>
      <c r="AI484" s="740"/>
      <c r="AJ484" s="740"/>
      <c r="AK484" s="740"/>
      <c r="AL484" s="740"/>
      <c r="AM484" s="740"/>
      <c r="AN484" s="740"/>
      <c r="AO484" s="740"/>
      <c r="AP484" s="740"/>
      <c r="AQ484" s="740"/>
      <c r="AR484" s="740"/>
      <c r="AS484" s="740"/>
      <c r="AT484" s="740"/>
      <c r="AU484" s="740"/>
      <c r="AV484" s="740"/>
      <c r="AW484" s="740"/>
      <c r="AX484" s="740"/>
      <c r="AY484" s="740"/>
      <c r="AZ484" s="740"/>
      <c r="BA484" s="740"/>
      <c r="BB484" s="740"/>
      <c r="BC484" s="740"/>
      <c r="BD484" s="740"/>
      <c r="BE484" s="741"/>
      <c r="BF484" s="402"/>
      <c r="BH484" s="2"/>
      <c r="BI484" s="2"/>
    </row>
    <row r="485" spans="1:62" ht="12.75" hidden="1" customHeight="1">
      <c r="A485" s="723"/>
      <c r="B485" s="724"/>
      <c r="C485" s="725"/>
      <c r="D485" s="733"/>
      <c r="E485" s="734"/>
      <c r="F485" s="734"/>
      <c r="G485" s="734"/>
      <c r="H485" s="734"/>
      <c r="I485" s="734"/>
      <c r="J485" s="734"/>
      <c r="K485" s="734"/>
      <c r="L485" s="734"/>
      <c r="M485" s="734"/>
      <c r="N485" s="734"/>
      <c r="O485" s="734"/>
      <c r="P485" s="734"/>
      <c r="Q485" s="734"/>
      <c r="R485" s="734"/>
      <c r="S485" s="734"/>
      <c r="T485" s="734"/>
      <c r="U485" s="734"/>
      <c r="V485" s="734"/>
      <c r="W485" s="735"/>
      <c r="X485" s="742">
        <v>0</v>
      </c>
      <c r="Y485" s="743"/>
      <c r="Z485" s="743"/>
      <c r="AA485" s="743"/>
      <c r="AB485" s="743"/>
      <c r="AC485" s="743"/>
      <c r="AD485" s="743"/>
      <c r="AE485" s="744"/>
      <c r="AF485" s="742">
        <v>20</v>
      </c>
      <c r="AG485" s="743"/>
      <c r="AH485" s="743"/>
      <c r="AI485" s="743"/>
      <c r="AJ485" s="743"/>
      <c r="AK485" s="743"/>
      <c r="AL485" s="743"/>
      <c r="AM485" s="744"/>
      <c r="AN485" s="742">
        <v>80</v>
      </c>
      <c r="AO485" s="743"/>
      <c r="AP485" s="743"/>
      <c r="AQ485" s="743"/>
      <c r="AR485" s="743"/>
      <c r="AS485" s="743"/>
      <c r="AT485" s="743"/>
      <c r="AU485" s="744"/>
      <c r="AV485" s="742">
        <v>120</v>
      </c>
      <c r="AW485" s="743"/>
      <c r="AX485" s="743"/>
      <c r="AY485" s="743"/>
      <c r="AZ485" s="743"/>
      <c r="BA485" s="743"/>
      <c r="BB485" s="743"/>
      <c r="BC485" s="743"/>
      <c r="BD485" s="743"/>
      <c r="BE485" s="744"/>
      <c r="BF485" s="402"/>
      <c r="BH485" s="2"/>
      <c r="BI485" s="2"/>
    </row>
    <row r="486" spans="1:62" ht="91.5" hidden="1" customHeight="1">
      <c r="A486" s="1076" t="s">
        <v>15</v>
      </c>
      <c r="B486" s="1077"/>
      <c r="C486" s="1077"/>
      <c r="D486" s="836" t="s">
        <v>19</v>
      </c>
      <c r="E486" s="837"/>
      <c r="F486" s="837"/>
      <c r="G486" s="837"/>
      <c r="H486" s="837"/>
      <c r="I486" s="837"/>
      <c r="J486" s="837"/>
      <c r="K486" s="837"/>
      <c r="L486" s="837"/>
      <c r="M486" s="837"/>
      <c r="N486" s="837"/>
      <c r="O486" s="837"/>
      <c r="P486" s="837"/>
      <c r="Q486" s="837"/>
      <c r="R486" s="837"/>
      <c r="S486" s="837"/>
      <c r="T486" s="837"/>
      <c r="U486" s="837"/>
      <c r="V486" s="837"/>
      <c r="W486" s="838"/>
      <c r="X486" s="818" t="s">
        <v>18</v>
      </c>
      <c r="Y486" s="819"/>
      <c r="Z486" s="819"/>
      <c r="AA486" s="819"/>
      <c r="AB486" s="819"/>
      <c r="AC486" s="819"/>
      <c r="AD486" s="819"/>
      <c r="AE486" s="820"/>
      <c r="AF486" s="818" t="s">
        <v>17</v>
      </c>
      <c r="AG486" s="819"/>
      <c r="AH486" s="819"/>
      <c r="AI486" s="819"/>
      <c r="AJ486" s="819"/>
      <c r="AK486" s="819"/>
      <c r="AL486" s="819"/>
      <c r="AM486" s="820"/>
      <c r="AN486" s="818" t="s">
        <v>28</v>
      </c>
      <c r="AO486" s="819"/>
      <c r="AP486" s="819"/>
      <c r="AQ486" s="819"/>
      <c r="AR486" s="819"/>
      <c r="AS486" s="819"/>
      <c r="AT486" s="819"/>
      <c r="AU486" s="820"/>
      <c r="AV486" s="818" t="s">
        <v>20</v>
      </c>
      <c r="AW486" s="819"/>
      <c r="AX486" s="819"/>
      <c r="AY486" s="819"/>
      <c r="AZ486" s="819"/>
      <c r="BA486" s="819"/>
      <c r="BB486" s="819"/>
      <c r="BC486" s="819"/>
      <c r="BD486" s="819"/>
      <c r="BE486" s="820"/>
      <c r="BF486" s="402"/>
      <c r="BH486" s="200"/>
      <c r="BI486" s="200"/>
    </row>
    <row r="487" spans="1:62" ht="36.75" hidden="1" customHeight="1">
      <c r="A487" s="1078"/>
      <c r="B487" s="1079"/>
      <c r="C487" s="1079"/>
      <c r="D487" s="764" t="s">
        <v>16</v>
      </c>
      <c r="E487" s="802"/>
      <c r="F487" s="802"/>
      <c r="G487" s="802"/>
      <c r="H487" s="802"/>
      <c r="I487" s="802"/>
      <c r="J487" s="802"/>
      <c r="K487" s="802"/>
      <c r="L487" s="802"/>
      <c r="M487" s="802"/>
      <c r="N487" s="802"/>
      <c r="O487" s="802"/>
      <c r="P487" s="802"/>
      <c r="Q487" s="802"/>
      <c r="R487" s="802"/>
      <c r="S487" s="802"/>
      <c r="T487" s="802"/>
      <c r="U487" s="802"/>
      <c r="V487" s="802"/>
      <c r="W487" s="803"/>
      <c r="X487" s="761"/>
      <c r="Y487" s="762"/>
      <c r="Z487" s="762"/>
      <c r="AA487" s="762"/>
      <c r="AB487" s="762"/>
      <c r="AC487" s="762"/>
      <c r="AD487" s="762"/>
      <c r="AE487" s="763"/>
      <c r="AF487" s="761"/>
      <c r="AG487" s="762"/>
      <c r="AH487" s="762"/>
      <c r="AI487" s="762"/>
      <c r="AJ487" s="762"/>
      <c r="AK487" s="762"/>
      <c r="AL487" s="762"/>
      <c r="AM487" s="763"/>
      <c r="AN487" s="761"/>
      <c r="AO487" s="762"/>
      <c r="AP487" s="762"/>
      <c r="AQ487" s="762"/>
      <c r="AR487" s="762"/>
      <c r="AS487" s="762"/>
      <c r="AT487" s="762"/>
      <c r="AU487" s="763"/>
      <c r="AV487" s="761"/>
      <c r="AW487" s="762"/>
      <c r="AX487" s="762"/>
      <c r="AY487" s="762"/>
      <c r="AZ487" s="762"/>
      <c r="BA487" s="762"/>
      <c r="BB487" s="762"/>
      <c r="BC487" s="762"/>
      <c r="BD487" s="762"/>
      <c r="BE487" s="763"/>
      <c r="BF487" s="402"/>
      <c r="BH487" s="2"/>
      <c r="BI487" s="2"/>
    </row>
    <row r="488" spans="1:62" ht="15" hidden="1" customHeight="1">
      <c r="A488" s="1078"/>
      <c r="B488" s="1079"/>
      <c r="C488" s="1079"/>
      <c r="D488" s="801"/>
      <c r="E488" s="802"/>
      <c r="F488" s="802"/>
      <c r="G488" s="802"/>
      <c r="H488" s="802"/>
      <c r="I488" s="802"/>
      <c r="J488" s="802"/>
      <c r="K488" s="802"/>
      <c r="L488" s="802"/>
      <c r="M488" s="802"/>
      <c r="N488" s="802"/>
      <c r="O488" s="802"/>
      <c r="P488" s="802"/>
      <c r="Q488" s="802"/>
      <c r="R488" s="802"/>
      <c r="S488" s="802"/>
      <c r="T488" s="802"/>
      <c r="U488" s="802"/>
      <c r="V488" s="802"/>
      <c r="W488" s="803"/>
      <c r="X488" s="771" t="str">
        <f>IF(AND(AF488="",AN488="",AV488=""),IF(FIO="","",0),"")</f>
        <v/>
      </c>
      <c r="Y488" s="771"/>
      <c r="Z488" s="771"/>
      <c r="AA488" s="771"/>
      <c r="AB488" s="771"/>
      <c r="AC488" s="771"/>
      <c r="AD488" s="771"/>
      <c r="AE488" s="772"/>
      <c r="AF488" s="711"/>
      <c r="AG488" s="712"/>
      <c r="AH488" s="712"/>
      <c r="AI488" s="712"/>
      <c r="AJ488" s="712"/>
      <c r="AK488" s="712"/>
      <c r="AL488" s="712"/>
      <c r="AM488" s="713"/>
      <c r="AN488" s="711"/>
      <c r="AO488" s="712"/>
      <c r="AP488" s="712"/>
      <c r="AQ488" s="712"/>
      <c r="AR488" s="712"/>
      <c r="AS488" s="712"/>
      <c r="AT488" s="712"/>
      <c r="AU488" s="713"/>
      <c r="AV488" s="711"/>
      <c r="AW488" s="712"/>
      <c r="AX488" s="712"/>
      <c r="AY488" s="712"/>
      <c r="AZ488" s="712"/>
      <c r="BA488" s="712"/>
      <c r="BB488" s="712"/>
      <c r="BC488" s="712"/>
      <c r="BD488" s="712"/>
      <c r="BE488" s="713"/>
      <c r="BF488" s="402"/>
      <c r="BG488" s="24">
        <f>MAX(X488:BE489)</f>
        <v>0</v>
      </c>
      <c r="BH488" s="280"/>
      <c r="BI488" s="280">
        <v>300</v>
      </c>
      <c r="BJ488" s="2"/>
    </row>
    <row r="489" spans="1:62" hidden="1">
      <c r="A489" s="1080"/>
      <c r="B489" s="1081"/>
      <c r="C489" s="1081"/>
      <c r="D489" s="804"/>
      <c r="E489" s="805"/>
      <c r="F489" s="805"/>
      <c r="G489" s="805"/>
      <c r="H489" s="805"/>
      <c r="I489" s="805"/>
      <c r="J489" s="805"/>
      <c r="K489" s="805"/>
      <c r="L489" s="805"/>
      <c r="M489" s="805"/>
      <c r="N489" s="805"/>
      <c r="O489" s="805"/>
      <c r="P489" s="805"/>
      <c r="Q489" s="805"/>
      <c r="R489" s="805"/>
      <c r="S489" s="805"/>
      <c r="T489" s="805"/>
      <c r="U489" s="805"/>
      <c r="V489" s="805"/>
      <c r="W489" s="806"/>
      <c r="X489" s="774"/>
      <c r="Y489" s="774"/>
      <c r="Z489" s="774"/>
      <c r="AA489" s="774"/>
      <c r="AB489" s="774"/>
      <c r="AC489" s="774"/>
      <c r="AD489" s="774"/>
      <c r="AE489" s="775"/>
      <c r="AF489" s="714"/>
      <c r="AG489" s="715"/>
      <c r="AH489" s="715"/>
      <c r="AI489" s="715"/>
      <c r="AJ489" s="715"/>
      <c r="AK489" s="715"/>
      <c r="AL489" s="715"/>
      <c r="AM489" s="716"/>
      <c r="AN489" s="714"/>
      <c r="AO489" s="715"/>
      <c r="AP489" s="715"/>
      <c r="AQ489" s="715"/>
      <c r="AR489" s="715"/>
      <c r="AS489" s="715"/>
      <c r="AT489" s="715"/>
      <c r="AU489" s="716"/>
      <c r="AV489" s="714"/>
      <c r="AW489" s="715"/>
      <c r="AX489" s="715"/>
      <c r="AY489" s="715"/>
      <c r="AZ489" s="715"/>
      <c r="BA489" s="715"/>
      <c r="BB489" s="715"/>
      <c r="BC489" s="715"/>
      <c r="BD489" s="715"/>
      <c r="BE489" s="716"/>
      <c r="BF489" s="402"/>
      <c r="BG489" s="200"/>
      <c r="BH489" s="212"/>
      <c r="BI489" s="29"/>
      <c r="BJ489" s="2"/>
    </row>
    <row r="490" spans="1:62" ht="15">
      <c r="A490" s="293"/>
      <c r="B490" s="293"/>
      <c r="C490" s="293"/>
      <c r="D490" s="293"/>
      <c r="E490" s="293"/>
      <c r="F490" s="293"/>
      <c r="G490" s="293"/>
      <c r="H490" s="293"/>
      <c r="I490" s="293"/>
      <c r="J490" s="293"/>
      <c r="K490" s="293"/>
      <c r="L490" s="293"/>
      <c r="M490" s="293"/>
      <c r="N490" s="293"/>
      <c r="O490" s="293"/>
      <c r="P490" s="293"/>
      <c r="Q490" s="293"/>
      <c r="R490" s="293"/>
      <c r="S490" s="293"/>
      <c r="T490" s="293"/>
      <c r="U490" s="293"/>
      <c r="V490" s="293"/>
      <c r="W490" s="293"/>
      <c r="X490" s="549"/>
      <c r="Y490" s="549"/>
      <c r="Z490" s="549"/>
      <c r="AA490" s="549"/>
      <c r="AB490" s="549"/>
      <c r="AC490" s="549"/>
      <c r="AD490" s="549"/>
      <c r="AE490" s="549"/>
      <c r="AF490" s="553"/>
      <c r="AG490" s="553"/>
      <c r="AH490" s="553"/>
      <c r="AI490" s="553"/>
      <c r="AJ490" s="553"/>
      <c r="AK490" s="553"/>
      <c r="AL490" s="553"/>
      <c r="AM490" s="553"/>
      <c r="AN490" s="553"/>
      <c r="AO490" s="553"/>
      <c r="AP490" s="553"/>
      <c r="AQ490" s="553"/>
      <c r="AR490" s="553"/>
      <c r="AS490" s="553"/>
      <c r="AT490" s="553"/>
      <c r="AU490" s="553"/>
      <c r="AV490" s="553"/>
      <c r="AW490" s="553"/>
      <c r="AX490" s="553"/>
      <c r="AY490" s="553"/>
      <c r="AZ490" s="553"/>
      <c r="BA490" s="553"/>
      <c r="BB490" s="553"/>
      <c r="BC490" s="553"/>
      <c r="BD490" s="553"/>
      <c r="BE490" s="553"/>
      <c r="BF490" s="402"/>
      <c r="BG490" s="200"/>
      <c r="BH490" s="212"/>
      <c r="BI490" s="29"/>
      <c r="BJ490" s="2"/>
    </row>
    <row r="491" spans="1:62" s="281" customFormat="1" ht="21" customHeight="1">
      <c r="A491" s="1075" t="s">
        <v>87</v>
      </c>
      <c r="B491" s="1075"/>
      <c r="C491" s="1075"/>
      <c r="D491" s="992" t="s">
        <v>321</v>
      </c>
      <c r="E491" s="993"/>
      <c r="F491" s="993"/>
      <c r="G491" s="993"/>
      <c r="H491" s="993"/>
      <c r="I491" s="993"/>
      <c r="J491" s="993"/>
      <c r="K491" s="993"/>
      <c r="L491" s="993"/>
      <c r="M491" s="993"/>
      <c r="N491" s="993"/>
      <c r="O491" s="993"/>
      <c r="P491" s="993"/>
      <c r="Q491" s="993"/>
      <c r="R491" s="993"/>
      <c r="S491" s="993"/>
      <c r="T491" s="993"/>
      <c r="U491" s="993"/>
      <c r="V491" s="993"/>
      <c r="W491" s="993"/>
      <c r="X491" s="993"/>
      <c r="Y491" s="993"/>
      <c r="Z491" s="993"/>
      <c r="AA491" s="993"/>
      <c r="AB491" s="993"/>
      <c r="AC491" s="993"/>
      <c r="AD491" s="993"/>
      <c r="AE491" s="993"/>
      <c r="AF491" s="993"/>
      <c r="AG491" s="993"/>
      <c r="AH491" s="993"/>
      <c r="AI491" s="993"/>
      <c r="AJ491" s="993"/>
      <c r="AK491" s="993"/>
      <c r="AL491" s="993"/>
      <c r="AM491" s="993"/>
      <c r="AN491" s="993"/>
      <c r="AO491" s="993"/>
      <c r="AP491" s="993"/>
      <c r="AQ491" s="993"/>
      <c r="AR491" s="993"/>
      <c r="AS491" s="993"/>
      <c r="AT491" s="993"/>
      <c r="AU491" s="993"/>
      <c r="AV491" s="993"/>
      <c r="AW491" s="993"/>
      <c r="AX491" s="993"/>
      <c r="AY491" s="993"/>
      <c r="AZ491" s="993"/>
      <c r="BA491" s="993"/>
      <c r="BB491" s="993"/>
      <c r="BC491" s="993"/>
      <c r="BD491" s="993"/>
      <c r="BE491" s="993"/>
      <c r="BF491" s="402"/>
      <c r="BG491" s="268"/>
      <c r="BJ491" s="282"/>
    </row>
    <row r="492" spans="1:62" ht="12.75" customHeight="1">
      <c r="A492" s="717" t="s">
        <v>344</v>
      </c>
      <c r="B492" s="718"/>
      <c r="C492" s="719"/>
      <c r="D492" s="1111" t="s">
        <v>315</v>
      </c>
      <c r="E492" s="1111"/>
      <c r="F492" s="1111"/>
      <c r="G492" s="1111"/>
      <c r="H492" s="1111"/>
      <c r="I492" s="1111"/>
      <c r="J492" s="1111"/>
      <c r="K492" s="1111"/>
      <c r="L492" s="1111"/>
      <c r="M492" s="1111"/>
      <c r="N492" s="1111"/>
      <c r="O492" s="1111"/>
      <c r="P492" s="1111"/>
      <c r="Q492" s="1111"/>
      <c r="R492" s="1111"/>
      <c r="S492" s="1111"/>
      <c r="T492" s="1111"/>
      <c r="U492" s="1111"/>
      <c r="V492" s="1111"/>
      <c r="W492" s="736" t="s">
        <v>482</v>
      </c>
      <c r="X492" s="737"/>
      <c r="Y492" s="737"/>
      <c r="Z492" s="737"/>
      <c r="AA492" s="737"/>
      <c r="AB492" s="737"/>
      <c r="AC492" s="737"/>
      <c r="AD492" s="737"/>
      <c r="AE492" s="737"/>
      <c r="AF492" s="737"/>
      <c r="AG492" s="737"/>
      <c r="AH492" s="737"/>
      <c r="AI492" s="737"/>
      <c r="AJ492" s="737"/>
      <c r="AK492" s="737"/>
      <c r="AL492" s="737"/>
      <c r="AM492" s="737"/>
      <c r="AN492" s="737"/>
      <c r="AO492" s="737"/>
      <c r="AP492" s="737"/>
      <c r="AQ492" s="737"/>
      <c r="AR492" s="737"/>
      <c r="AS492" s="737"/>
      <c r="AT492" s="737"/>
      <c r="AU492" s="737"/>
      <c r="AV492" s="737"/>
      <c r="AW492" s="737"/>
      <c r="AX492" s="737"/>
      <c r="AY492" s="737"/>
      <c r="AZ492" s="737"/>
      <c r="BA492" s="737"/>
      <c r="BB492" s="737"/>
      <c r="BC492" s="737"/>
      <c r="BD492" s="737"/>
      <c r="BE492" s="738"/>
      <c r="BF492" s="402"/>
      <c r="BH492" s="2"/>
      <c r="BI492" s="2"/>
    </row>
    <row r="493" spans="1:62" ht="12.75" customHeight="1">
      <c r="A493" s="720"/>
      <c r="B493" s="721"/>
      <c r="C493" s="722"/>
      <c r="D493" s="1111"/>
      <c r="E493" s="1111"/>
      <c r="F493" s="1111"/>
      <c r="G493" s="1111"/>
      <c r="H493" s="1111"/>
      <c r="I493" s="1111"/>
      <c r="J493" s="1111"/>
      <c r="K493" s="1111"/>
      <c r="L493" s="1111"/>
      <c r="M493" s="1111"/>
      <c r="N493" s="1111"/>
      <c r="O493" s="1111"/>
      <c r="P493" s="1111"/>
      <c r="Q493" s="1111"/>
      <c r="R493" s="1111"/>
      <c r="S493" s="1111"/>
      <c r="T493" s="1111"/>
      <c r="U493" s="1111"/>
      <c r="V493" s="1111"/>
      <c r="W493" s="739" t="s">
        <v>316</v>
      </c>
      <c r="X493" s="740"/>
      <c r="Y493" s="740"/>
      <c r="Z493" s="740"/>
      <c r="AA493" s="740"/>
      <c r="AB493" s="740"/>
      <c r="AC493" s="740"/>
      <c r="AD493" s="740"/>
      <c r="AE493" s="740"/>
      <c r="AF493" s="740"/>
      <c r="AG493" s="740"/>
      <c r="AH493" s="740"/>
      <c r="AI493" s="740"/>
      <c r="AJ493" s="740"/>
      <c r="AK493" s="740"/>
      <c r="AL493" s="740"/>
      <c r="AM493" s="740"/>
      <c r="AN493" s="740"/>
      <c r="AO493" s="740"/>
      <c r="AP493" s="740"/>
      <c r="AQ493" s="740"/>
      <c r="AR493" s="740"/>
      <c r="AS493" s="740"/>
      <c r="AT493" s="740"/>
      <c r="AU493" s="740"/>
      <c r="AV493" s="740"/>
      <c r="AW493" s="740"/>
      <c r="AX493" s="740"/>
      <c r="AY493" s="740"/>
      <c r="AZ493" s="740"/>
      <c r="BA493" s="740"/>
      <c r="BB493" s="740"/>
      <c r="BC493" s="740"/>
      <c r="BD493" s="740"/>
      <c r="BE493" s="741"/>
      <c r="BF493" s="402"/>
      <c r="BH493" s="2"/>
      <c r="BI493" s="2"/>
    </row>
    <row r="494" spans="1:62" ht="12.75" customHeight="1">
      <c r="A494" s="723"/>
      <c r="B494" s="724"/>
      <c r="C494" s="725"/>
      <c r="D494" s="1111"/>
      <c r="E494" s="1111"/>
      <c r="F494" s="1111"/>
      <c r="G494" s="1111"/>
      <c r="H494" s="1111"/>
      <c r="I494" s="1111"/>
      <c r="J494" s="1111"/>
      <c r="K494" s="1111"/>
      <c r="L494" s="1111"/>
      <c r="M494" s="1111"/>
      <c r="N494" s="1111"/>
      <c r="O494" s="1111"/>
      <c r="P494" s="1111"/>
      <c r="Q494" s="1111"/>
      <c r="R494" s="1111"/>
      <c r="S494" s="1111"/>
      <c r="T494" s="1111"/>
      <c r="U494" s="1111"/>
      <c r="V494" s="1111"/>
      <c r="W494" s="1072">
        <v>0</v>
      </c>
      <c r="X494" s="1072"/>
      <c r="Y494" s="1072"/>
      <c r="Z494" s="1072"/>
      <c r="AA494" s="1072"/>
      <c r="AB494" s="1072">
        <v>50</v>
      </c>
      <c r="AC494" s="1072"/>
      <c r="AD494" s="1072"/>
      <c r="AE494" s="1072"/>
      <c r="AF494" s="1072"/>
      <c r="AG494" s="1072"/>
      <c r="AH494" s="1072">
        <v>100</v>
      </c>
      <c r="AI494" s="1072"/>
      <c r="AJ494" s="1072"/>
      <c r="AK494" s="1072"/>
      <c r="AL494" s="1072"/>
      <c r="AM494" s="1072"/>
      <c r="AN494" s="1072">
        <v>200</v>
      </c>
      <c r="AO494" s="1072"/>
      <c r="AP494" s="1072"/>
      <c r="AQ494" s="1072"/>
      <c r="AR494" s="1072"/>
      <c r="AS494" s="1072"/>
      <c r="AT494" s="1072">
        <v>300</v>
      </c>
      <c r="AU494" s="1072"/>
      <c r="AV494" s="1072"/>
      <c r="AW494" s="1072"/>
      <c r="AX494" s="1072"/>
      <c r="AY494" s="1072"/>
      <c r="AZ494" s="1072">
        <v>150</v>
      </c>
      <c r="BA494" s="1072"/>
      <c r="BB494" s="1072"/>
      <c r="BC494" s="1072"/>
      <c r="BD494" s="1072"/>
      <c r="BE494" s="1072"/>
      <c r="BF494" s="402"/>
      <c r="BH494" s="2"/>
      <c r="BI494" s="2"/>
    </row>
    <row r="495" spans="1:62" ht="15" customHeight="1">
      <c r="A495" s="821" t="s">
        <v>69</v>
      </c>
      <c r="B495" s="822"/>
      <c r="C495" s="823"/>
      <c r="D495" s="836" t="s">
        <v>182</v>
      </c>
      <c r="E495" s="837"/>
      <c r="F495" s="837"/>
      <c r="G495" s="837"/>
      <c r="H495" s="837"/>
      <c r="I495" s="837"/>
      <c r="J495" s="837"/>
      <c r="K495" s="837"/>
      <c r="L495" s="837"/>
      <c r="M495" s="837"/>
      <c r="N495" s="837"/>
      <c r="O495" s="837"/>
      <c r="P495" s="837"/>
      <c r="Q495" s="837"/>
      <c r="R495" s="837"/>
      <c r="S495" s="837"/>
      <c r="T495" s="837"/>
      <c r="U495" s="837"/>
      <c r="V495" s="838"/>
      <c r="W495" s="818" t="s">
        <v>181</v>
      </c>
      <c r="X495" s="819"/>
      <c r="Y495" s="819"/>
      <c r="Z495" s="819"/>
      <c r="AA495" s="820"/>
      <c r="AB495" s="818" t="s">
        <v>59</v>
      </c>
      <c r="AC495" s="819"/>
      <c r="AD495" s="819"/>
      <c r="AE495" s="819"/>
      <c r="AF495" s="819"/>
      <c r="AG495" s="820"/>
      <c r="AH495" s="818" t="s">
        <v>60</v>
      </c>
      <c r="AI495" s="819"/>
      <c r="AJ495" s="819"/>
      <c r="AK495" s="819"/>
      <c r="AL495" s="819"/>
      <c r="AM495" s="820"/>
      <c r="AN495" s="818" t="s">
        <v>319</v>
      </c>
      <c r="AO495" s="819"/>
      <c r="AP495" s="819"/>
      <c r="AQ495" s="819"/>
      <c r="AR495" s="819"/>
      <c r="AS495" s="820"/>
      <c r="AT495" s="818" t="s">
        <v>322</v>
      </c>
      <c r="AU495" s="819"/>
      <c r="AV495" s="819"/>
      <c r="AW495" s="819"/>
      <c r="AX495" s="819"/>
      <c r="AY495" s="820"/>
      <c r="AZ495" s="818" t="s">
        <v>180</v>
      </c>
      <c r="BA495" s="819"/>
      <c r="BB495" s="819"/>
      <c r="BC495" s="819"/>
      <c r="BD495" s="819"/>
      <c r="BE495" s="820"/>
      <c r="BF495" s="402"/>
      <c r="BH495" s="2"/>
      <c r="BI495" s="2"/>
    </row>
    <row r="496" spans="1:62">
      <c r="A496" s="824"/>
      <c r="B496" s="825"/>
      <c r="C496" s="826"/>
      <c r="D496" s="755"/>
      <c r="E496" s="756"/>
      <c r="F496" s="756"/>
      <c r="G496" s="756"/>
      <c r="H496" s="756"/>
      <c r="I496" s="756"/>
      <c r="J496" s="756"/>
      <c r="K496" s="756"/>
      <c r="L496" s="756"/>
      <c r="M496" s="756"/>
      <c r="N496" s="756"/>
      <c r="O496" s="756"/>
      <c r="P496" s="756"/>
      <c r="Q496" s="756"/>
      <c r="R496" s="756"/>
      <c r="S496" s="756"/>
      <c r="T496" s="756"/>
      <c r="U496" s="756"/>
      <c r="V496" s="757"/>
      <c r="W496" s="758"/>
      <c r="X496" s="759"/>
      <c r="Y496" s="759"/>
      <c r="Z496" s="759"/>
      <c r="AA496" s="760"/>
      <c r="AB496" s="758"/>
      <c r="AC496" s="759"/>
      <c r="AD496" s="759"/>
      <c r="AE496" s="759"/>
      <c r="AF496" s="759"/>
      <c r="AG496" s="760"/>
      <c r="AH496" s="758"/>
      <c r="AI496" s="759"/>
      <c r="AJ496" s="759"/>
      <c r="AK496" s="759"/>
      <c r="AL496" s="759"/>
      <c r="AM496" s="760"/>
      <c r="AN496" s="758"/>
      <c r="AO496" s="759"/>
      <c r="AP496" s="759"/>
      <c r="AQ496" s="759"/>
      <c r="AR496" s="759"/>
      <c r="AS496" s="760"/>
      <c r="AT496" s="758"/>
      <c r="AU496" s="759"/>
      <c r="AV496" s="759"/>
      <c r="AW496" s="759"/>
      <c r="AX496" s="759"/>
      <c r="AY496" s="760"/>
      <c r="AZ496" s="758"/>
      <c r="BA496" s="759"/>
      <c r="BB496" s="759"/>
      <c r="BC496" s="759"/>
      <c r="BD496" s="759"/>
      <c r="BE496" s="760"/>
      <c r="BF496" s="402"/>
      <c r="BH496" s="2"/>
      <c r="BI496" s="2"/>
    </row>
    <row r="497" spans="1:68" ht="36.75" customHeight="1">
      <c r="A497" s="824"/>
      <c r="B497" s="825"/>
      <c r="C497" s="826"/>
      <c r="D497" s="755"/>
      <c r="E497" s="756"/>
      <c r="F497" s="756"/>
      <c r="G497" s="756"/>
      <c r="H497" s="756"/>
      <c r="I497" s="756"/>
      <c r="J497" s="756"/>
      <c r="K497" s="756"/>
      <c r="L497" s="756"/>
      <c r="M497" s="756"/>
      <c r="N497" s="756"/>
      <c r="O497" s="756"/>
      <c r="P497" s="756"/>
      <c r="Q497" s="756"/>
      <c r="R497" s="756"/>
      <c r="S497" s="756"/>
      <c r="T497" s="756"/>
      <c r="U497" s="756"/>
      <c r="V497" s="757"/>
      <c r="W497" s="758"/>
      <c r="X497" s="759"/>
      <c r="Y497" s="759"/>
      <c r="Z497" s="759"/>
      <c r="AA497" s="760"/>
      <c r="AB497" s="758"/>
      <c r="AC497" s="759"/>
      <c r="AD497" s="759"/>
      <c r="AE497" s="759"/>
      <c r="AF497" s="759"/>
      <c r="AG497" s="760"/>
      <c r="AH497" s="758"/>
      <c r="AI497" s="759"/>
      <c r="AJ497" s="759"/>
      <c r="AK497" s="759"/>
      <c r="AL497" s="759"/>
      <c r="AM497" s="760"/>
      <c r="AN497" s="758"/>
      <c r="AO497" s="759"/>
      <c r="AP497" s="759"/>
      <c r="AQ497" s="759"/>
      <c r="AR497" s="759"/>
      <c r="AS497" s="760"/>
      <c r="AT497" s="758"/>
      <c r="AU497" s="759"/>
      <c r="AV497" s="759"/>
      <c r="AW497" s="759"/>
      <c r="AX497" s="759"/>
      <c r="AY497" s="760"/>
      <c r="AZ497" s="758"/>
      <c r="BA497" s="759"/>
      <c r="BB497" s="759"/>
      <c r="BC497" s="759"/>
      <c r="BD497" s="759"/>
      <c r="BE497" s="760"/>
      <c r="BF497" s="402"/>
      <c r="BH497" s="2"/>
      <c r="BI497" s="2"/>
    </row>
    <row r="498" spans="1:68" ht="15" customHeight="1">
      <c r="A498" s="824"/>
      <c r="B498" s="825"/>
      <c r="C498" s="826"/>
      <c r="D498" s="801" t="s">
        <v>622</v>
      </c>
      <c r="E498" s="802"/>
      <c r="F498" s="802"/>
      <c r="G498" s="802"/>
      <c r="H498" s="802"/>
      <c r="I498" s="802"/>
      <c r="J498" s="802"/>
      <c r="K498" s="802"/>
      <c r="L498" s="802"/>
      <c r="M498" s="802"/>
      <c r="N498" s="802"/>
      <c r="O498" s="802"/>
      <c r="P498" s="802"/>
      <c r="Q498" s="802"/>
      <c r="R498" s="802"/>
      <c r="S498" s="802"/>
      <c r="T498" s="802"/>
      <c r="U498" s="802"/>
      <c r="V498" s="803"/>
      <c r="W498" s="761"/>
      <c r="X498" s="762"/>
      <c r="Y498" s="762"/>
      <c r="Z498" s="762"/>
      <c r="AA498" s="763"/>
      <c r="AB498" s="761"/>
      <c r="AC498" s="762"/>
      <c r="AD498" s="762"/>
      <c r="AE498" s="762"/>
      <c r="AF498" s="762"/>
      <c r="AG498" s="763"/>
      <c r="AH498" s="761"/>
      <c r="AI498" s="762"/>
      <c r="AJ498" s="762"/>
      <c r="AK498" s="762"/>
      <c r="AL498" s="762"/>
      <c r="AM498" s="763"/>
      <c r="AN498" s="761"/>
      <c r="AO498" s="762"/>
      <c r="AP498" s="762"/>
      <c r="AQ498" s="762"/>
      <c r="AR498" s="762"/>
      <c r="AS498" s="763"/>
      <c r="AT498" s="761"/>
      <c r="AU498" s="762"/>
      <c r="AV498" s="762"/>
      <c r="AW498" s="762"/>
      <c r="AX498" s="762"/>
      <c r="AY498" s="763"/>
      <c r="AZ498" s="761"/>
      <c r="BA498" s="762"/>
      <c r="BB498" s="762"/>
      <c r="BC498" s="762"/>
      <c r="BD498" s="762"/>
      <c r="BE498" s="763"/>
      <c r="BF498" s="402"/>
      <c r="BH498" s="2"/>
      <c r="BI498" s="2"/>
    </row>
    <row r="499" spans="1:68" ht="12.75" customHeight="1">
      <c r="A499" s="824"/>
      <c r="B499" s="825"/>
      <c r="C499" s="826"/>
      <c r="D499" s="801"/>
      <c r="E499" s="802"/>
      <c r="F499" s="802"/>
      <c r="G499" s="802"/>
      <c r="H499" s="802"/>
      <c r="I499" s="802"/>
      <c r="J499" s="802"/>
      <c r="K499" s="802"/>
      <c r="L499" s="802"/>
      <c r="M499" s="802"/>
      <c r="N499" s="802"/>
      <c r="O499" s="802"/>
      <c r="P499" s="802"/>
      <c r="Q499" s="802"/>
      <c r="R499" s="802"/>
      <c r="S499" s="802"/>
      <c r="T499" s="802"/>
      <c r="U499" s="802"/>
      <c r="V499" s="803"/>
      <c r="W499" s="851" t="str">
        <f>IF(AND(AB499="",AH499="",AN499="",AT499="",AZ499=""),IF(FIO="","",0),"")</f>
        <v/>
      </c>
      <c r="X499" s="851"/>
      <c r="Y499" s="851"/>
      <c r="Z499" s="851"/>
      <c r="AA499" s="851"/>
      <c r="AB499" s="748"/>
      <c r="AC499" s="748"/>
      <c r="AD499" s="748"/>
      <c r="AE499" s="748"/>
      <c r="AF499" s="748"/>
      <c r="AG499" s="748"/>
      <c r="AH499" s="748"/>
      <c r="AI499" s="748"/>
      <c r="AJ499" s="748"/>
      <c r="AK499" s="748"/>
      <c r="AL499" s="748"/>
      <c r="AM499" s="748"/>
      <c r="AN499" s="748"/>
      <c r="AO499" s="748"/>
      <c r="AP499" s="748"/>
      <c r="AQ499" s="748"/>
      <c r="AR499" s="748"/>
      <c r="AS499" s="748"/>
      <c r="AT499" s="748"/>
      <c r="AU499" s="748"/>
      <c r="AV499" s="748"/>
      <c r="AW499" s="748"/>
      <c r="AX499" s="748"/>
      <c r="AY499" s="748"/>
      <c r="AZ499" s="748"/>
      <c r="BA499" s="748"/>
      <c r="BB499" s="748"/>
      <c r="BC499" s="748"/>
      <c r="BD499" s="748"/>
      <c r="BE499" s="748"/>
      <c r="BF499" s="402"/>
      <c r="BG499" s="24">
        <f>SUM(W499:BE500)</f>
        <v>0</v>
      </c>
      <c r="BH499" s="224">
        <v>800</v>
      </c>
      <c r="BI499" s="224"/>
    </row>
    <row r="500" spans="1:68" ht="12.75" customHeight="1">
      <c r="A500" s="827"/>
      <c r="B500" s="828"/>
      <c r="C500" s="829"/>
      <c r="D500" s="804"/>
      <c r="E500" s="805"/>
      <c r="F500" s="805"/>
      <c r="G500" s="805"/>
      <c r="H500" s="805"/>
      <c r="I500" s="805"/>
      <c r="J500" s="805"/>
      <c r="K500" s="805"/>
      <c r="L500" s="805"/>
      <c r="M500" s="805"/>
      <c r="N500" s="805"/>
      <c r="O500" s="805"/>
      <c r="P500" s="805"/>
      <c r="Q500" s="805"/>
      <c r="R500" s="805"/>
      <c r="S500" s="805"/>
      <c r="T500" s="805"/>
      <c r="U500" s="805"/>
      <c r="V500" s="806"/>
      <c r="W500" s="851"/>
      <c r="X500" s="851"/>
      <c r="Y500" s="851"/>
      <c r="Z500" s="851"/>
      <c r="AA500" s="851"/>
      <c r="AB500" s="748"/>
      <c r="AC500" s="748"/>
      <c r="AD500" s="748"/>
      <c r="AE500" s="748"/>
      <c r="AF500" s="748"/>
      <c r="AG500" s="748"/>
      <c r="AH500" s="748"/>
      <c r="AI500" s="748"/>
      <c r="AJ500" s="748"/>
      <c r="AK500" s="748"/>
      <c r="AL500" s="748"/>
      <c r="AM500" s="748"/>
      <c r="AN500" s="748"/>
      <c r="AO500" s="748"/>
      <c r="AP500" s="748"/>
      <c r="AQ500" s="748"/>
      <c r="AR500" s="748"/>
      <c r="AS500" s="748"/>
      <c r="AT500" s="748"/>
      <c r="AU500" s="748"/>
      <c r="AV500" s="748"/>
      <c r="AW500" s="748"/>
      <c r="AX500" s="748"/>
      <c r="AY500" s="748"/>
      <c r="AZ500" s="748"/>
      <c r="BA500" s="748"/>
      <c r="BB500" s="748"/>
      <c r="BC500" s="748"/>
      <c r="BD500" s="748"/>
      <c r="BE500" s="748"/>
      <c r="BF500" s="402"/>
      <c r="BH500" s="2"/>
      <c r="BI500" s="2"/>
    </row>
    <row r="501" spans="1:68" ht="108" customHeight="1">
      <c r="BF501" s="402"/>
      <c r="BH501" s="2"/>
      <c r="BI501" s="2"/>
    </row>
    <row r="502" spans="1:68" s="111" customFormat="1" ht="12.75" customHeight="1">
      <c r="A502" s="204" t="s">
        <v>325</v>
      </c>
      <c r="B502" s="225"/>
      <c r="C502" s="225"/>
      <c r="D502" s="225"/>
      <c r="E502" s="225"/>
      <c r="F502" s="225"/>
      <c r="G502" s="225"/>
      <c r="H502" s="225"/>
      <c r="I502" s="225"/>
      <c r="J502" s="225"/>
      <c r="K502" s="225"/>
      <c r="L502" s="225"/>
      <c r="M502" s="225"/>
      <c r="BE502" s="527"/>
      <c r="BF502" s="402"/>
      <c r="BG502" s="266"/>
      <c r="BH502" s="260"/>
      <c r="BI502" s="260"/>
      <c r="BJ502" s="267"/>
      <c r="BK502" s="260"/>
      <c r="BL502" s="260"/>
      <c r="BM502" s="260"/>
      <c r="BN502" s="260"/>
      <c r="BO502" s="260"/>
      <c r="BP502" s="260"/>
    </row>
    <row r="503" spans="1:68" s="281" customFormat="1" ht="21" customHeight="1">
      <c r="A503" s="1075" t="s">
        <v>88</v>
      </c>
      <c r="B503" s="1075"/>
      <c r="C503" s="1075"/>
      <c r="D503" s="992" t="s">
        <v>323</v>
      </c>
      <c r="E503" s="993"/>
      <c r="F503" s="993"/>
      <c r="G503" s="993"/>
      <c r="H503" s="993"/>
      <c r="I503" s="993"/>
      <c r="J503" s="993"/>
      <c r="K503" s="993"/>
      <c r="L503" s="993"/>
      <c r="M503" s="993"/>
      <c r="N503" s="993"/>
      <c r="O503" s="993"/>
      <c r="P503" s="993"/>
      <c r="Q503" s="993"/>
      <c r="R503" s="993"/>
      <c r="S503" s="993"/>
      <c r="T503" s="993"/>
      <c r="U503" s="993"/>
      <c r="V503" s="993"/>
      <c r="W503" s="993"/>
      <c r="X503" s="993"/>
      <c r="Y503" s="993"/>
      <c r="Z503" s="993"/>
      <c r="AA503" s="993"/>
      <c r="AB503" s="993"/>
      <c r="AC503" s="993"/>
      <c r="AD503" s="993"/>
      <c r="AE503" s="993"/>
      <c r="AF503" s="993"/>
      <c r="AG503" s="993"/>
      <c r="AH503" s="993"/>
      <c r="AI503" s="993"/>
      <c r="AJ503" s="993"/>
      <c r="AK503" s="993"/>
      <c r="AL503" s="993"/>
      <c r="AM503" s="993"/>
      <c r="AN503" s="993"/>
      <c r="AO503" s="993"/>
      <c r="AP503" s="993"/>
      <c r="AQ503" s="993"/>
      <c r="AR503" s="993"/>
      <c r="AS503" s="993"/>
      <c r="AT503" s="993"/>
      <c r="AU503" s="993"/>
      <c r="AV503" s="993"/>
      <c r="AW503" s="993"/>
      <c r="AX503" s="993"/>
      <c r="AY503" s="993"/>
      <c r="AZ503" s="993"/>
      <c r="BA503" s="993"/>
      <c r="BB503" s="993"/>
      <c r="BC503" s="993"/>
      <c r="BD503" s="993"/>
      <c r="BE503" s="993"/>
      <c r="BF503" s="402"/>
      <c r="BG503" s="268"/>
      <c r="BJ503" s="282"/>
    </row>
    <row r="504" spans="1:68" ht="12.75" customHeight="1">
      <c r="A504" s="717" t="s">
        <v>344</v>
      </c>
      <c r="B504" s="718"/>
      <c r="C504" s="719"/>
      <c r="D504" s="727" t="s">
        <v>315</v>
      </c>
      <c r="E504" s="728"/>
      <c r="F504" s="728"/>
      <c r="G504" s="728"/>
      <c r="H504" s="728"/>
      <c r="I504" s="728"/>
      <c r="J504" s="728"/>
      <c r="K504" s="728"/>
      <c r="L504" s="728"/>
      <c r="M504" s="728"/>
      <c r="N504" s="728"/>
      <c r="O504" s="728"/>
      <c r="P504" s="728"/>
      <c r="Q504" s="728"/>
      <c r="R504" s="728"/>
      <c r="S504" s="728"/>
      <c r="T504" s="728"/>
      <c r="U504" s="728"/>
      <c r="V504" s="728"/>
      <c r="W504" s="729"/>
      <c r="X504" s="736" t="s">
        <v>482</v>
      </c>
      <c r="Y504" s="737"/>
      <c r="Z504" s="737"/>
      <c r="AA504" s="737"/>
      <c r="AB504" s="737"/>
      <c r="AC504" s="737"/>
      <c r="AD504" s="737"/>
      <c r="AE504" s="737"/>
      <c r="AF504" s="737"/>
      <c r="AG504" s="737"/>
      <c r="AH504" s="737"/>
      <c r="AI504" s="737"/>
      <c r="AJ504" s="737"/>
      <c r="AK504" s="737"/>
      <c r="AL504" s="737"/>
      <c r="AM504" s="737"/>
      <c r="AN504" s="737"/>
      <c r="AO504" s="737"/>
      <c r="AP504" s="737"/>
      <c r="AQ504" s="737"/>
      <c r="AR504" s="737"/>
      <c r="AS504" s="737"/>
      <c r="AT504" s="737"/>
      <c r="AU504" s="737"/>
      <c r="AV504" s="737"/>
      <c r="AW504" s="737"/>
      <c r="AX504" s="737"/>
      <c r="AY504" s="737"/>
      <c r="AZ504" s="737"/>
      <c r="BA504" s="737"/>
      <c r="BB504" s="737"/>
      <c r="BC504" s="737"/>
      <c r="BD504" s="737"/>
      <c r="BE504" s="738"/>
      <c r="BF504" s="402"/>
      <c r="BH504" s="2"/>
      <c r="BI504" s="2"/>
      <c r="BJ504" s="591"/>
      <c r="BK504" s="592">
        <f>X506</f>
        <v>0</v>
      </c>
      <c r="BL504" s="592">
        <f>AF506</f>
        <v>100</v>
      </c>
      <c r="BM504" s="592">
        <f>AN506</f>
        <v>200</v>
      </c>
    </row>
    <row r="505" spans="1:68" ht="12.75" customHeight="1">
      <c r="A505" s="720"/>
      <c r="B505" s="721"/>
      <c r="C505" s="722"/>
      <c r="D505" s="730"/>
      <c r="E505" s="731"/>
      <c r="F505" s="731"/>
      <c r="G505" s="731"/>
      <c r="H505" s="731"/>
      <c r="I505" s="731"/>
      <c r="J505" s="731"/>
      <c r="K505" s="731"/>
      <c r="L505" s="731"/>
      <c r="M505" s="731"/>
      <c r="N505" s="731"/>
      <c r="O505" s="731"/>
      <c r="P505" s="731"/>
      <c r="Q505" s="731"/>
      <c r="R505" s="731"/>
      <c r="S505" s="731"/>
      <c r="T505" s="731"/>
      <c r="U505" s="731"/>
      <c r="V505" s="731"/>
      <c r="W505" s="732"/>
      <c r="X505" s="739" t="s">
        <v>179</v>
      </c>
      <c r="Y505" s="740"/>
      <c r="Z505" s="740"/>
      <c r="AA505" s="740"/>
      <c r="AB505" s="740"/>
      <c r="AC505" s="740"/>
      <c r="AD505" s="740"/>
      <c r="AE505" s="740"/>
      <c r="AF505" s="740"/>
      <c r="AG505" s="740"/>
      <c r="AH505" s="740"/>
      <c r="AI505" s="740"/>
      <c r="AJ505" s="740"/>
      <c r="AK505" s="740"/>
      <c r="AL505" s="740"/>
      <c r="AM505" s="740"/>
      <c r="AN505" s="740"/>
      <c r="AO505" s="740"/>
      <c r="AP505" s="740"/>
      <c r="AQ505" s="740"/>
      <c r="AR505" s="740"/>
      <c r="AS505" s="740"/>
      <c r="AT505" s="740"/>
      <c r="AU505" s="740"/>
      <c r="AV505" s="740"/>
      <c r="AW505" s="740"/>
      <c r="AX505" s="740"/>
      <c r="AY505" s="740"/>
      <c r="AZ505" s="740"/>
      <c r="BA505" s="740"/>
      <c r="BB505" s="740"/>
      <c r="BC505" s="740"/>
      <c r="BD505" s="740"/>
      <c r="BE505" s="741"/>
      <c r="BF505" s="402"/>
      <c r="BH505" s="2"/>
      <c r="BI505" s="2"/>
      <c r="BJ505" s="593" t="s">
        <v>703</v>
      </c>
      <c r="BK505" s="594" t="s">
        <v>184</v>
      </c>
      <c r="BL505" s="594" t="s">
        <v>66</v>
      </c>
      <c r="BM505" s="594" t="s">
        <v>324</v>
      </c>
    </row>
    <row r="506" spans="1:68" ht="12.75" customHeight="1">
      <c r="A506" s="723"/>
      <c r="B506" s="724"/>
      <c r="C506" s="725"/>
      <c r="D506" s="733"/>
      <c r="E506" s="734"/>
      <c r="F506" s="734"/>
      <c r="G506" s="734"/>
      <c r="H506" s="734"/>
      <c r="I506" s="734"/>
      <c r="J506" s="734"/>
      <c r="K506" s="734"/>
      <c r="L506" s="734"/>
      <c r="M506" s="734"/>
      <c r="N506" s="734"/>
      <c r="O506" s="734"/>
      <c r="P506" s="734"/>
      <c r="Q506" s="734"/>
      <c r="R506" s="734"/>
      <c r="S506" s="734"/>
      <c r="T506" s="734"/>
      <c r="U506" s="734"/>
      <c r="V506" s="734"/>
      <c r="W506" s="735"/>
      <c r="X506" s="742">
        <v>0</v>
      </c>
      <c r="Y506" s="743"/>
      <c r="Z506" s="743"/>
      <c r="AA506" s="743"/>
      <c r="AB506" s="743"/>
      <c r="AC506" s="743"/>
      <c r="AD506" s="743"/>
      <c r="AE506" s="744"/>
      <c r="AF506" s="742">
        <v>100</v>
      </c>
      <c r="AG506" s="743"/>
      <c r="AH506" s="743"/>
      <c r="AI506" s="743"/>
      <c r="AJ506" s="743"/>
      <c r="AK506" s="743"/>
      <c r="AL506" s="743"/>
      <c r="AM506" s="744"/>
      <c r="AN506" s="742">
        <v>200</v>
      </c>
      <c r="AO506" s="743"/>
      <c r="AP506" s="743"/>
      <c r="AQ506" s="743"/>
      <c r="AR506" s="743"/>
      <c r="AS506" s="743"/>
      <c r="AT506" s="743"/>
      <c r="AU506" s="744"/>
      <c r="AV506" s="742">
        <v>300</v>
      </c>
      <c r="AW506" s="743"/>
      <c r="AX506" s="743"/>
      <c r="AY506" s="743"/>
      <c r="AZ506" s="743"/>
      <c r="BA506" s="743"/>
      <c r="BB506" s="743"/>
      <c r="BC506" s="743"/>
      <c r="BD506" s="743"/>
      <c r="BE506" s="744"/>
      <c r="BF506" s="402"/>
      <c r="BH506" s="2"/>
      <c r="BI506" s="2"/>
      <c r="BJ506" s="593" t="s">
        <v>704</v>
      </c>
      <c r="BK506" s="594" t="s">
        <v>700</v>
      </c>
      <c r="BL506" s="594" t="s">
        <v>701</v>
      </c>
      <c r="BM506" s="594" t="s">
        <v>702</v>
      </c>
    </row>
    <row r="507" spans="1:68" ht="12.75" customHeight="1">
      <c r="A507" s="889" t="s">
        <v>185</v>
      </c>
      <c r="B507" s="890"/>
      <c r="C507" s="891"/>
      <c r="D507" s="836" t="s">
        <v>707</v>
      </c>
      <c r="E507" s="837"/>
      <c r="F507" s="837"/>
      <c r="G507" s="837"/>
      <c r="H507" s="837"/>
      <c r="I507" s="837"/>
      <c r="J507" s="837"/>
      <c r="K507" s="837"/>
      <c r="L507" s="837"/>
      <c r="M507" s="837"/>
      <c r="N507" s="837"/>
      <c r="O507" s="837"/>
      <c r="P507" s="837"/>
      <c r="Q507" s="837"/>
      <c r="R507" s="837"/>
      <c r="S507" s="837"/>
      <c r="T507" s="837"/>
      <c r="U507" s="837"/>
      <c r="V507" s="837"/>
      <c r="W507" s="838"/>
      <c r="X507" s="1109" t="str">
        <f>HLOOKUP(X506,$BK$504:$BM$506,Ном_+1)</f>
        <v>менее 108 ч.</v>
      </c>
      <c r="Y507" s="1099"/>
      <c r="Z507" s="1099"/>
      <c r="AA507" s="1099"/>
      <c r="AB507" s="1099"/>
      <c r="AC507" s="1099"/>
      <c r="AD507" s="1099"/>
      <c r="AE507" s="1110"/>
      <c r="AF507" s="1109" t="str">
        <f>HLOOKUP(AF506,$BK$504:$BM$506,Ном_+1)</f>
        <v>108 - 215 ч.</v>
      </c>
      <c r="AG507" s="1099"/>
      <c r="AH507" s="1099"/>
      <c r="AI507" s="1099"/>
      <c r="AJ507" s="1099"/>
      <c r="AK507" s="1099"/>
      <c r="AL507" s="1099"/>
      <c r="AM507" s="1110"/>
      <c r="AN507" s="1109" t="str">
        <f>HLOOKUP(AN506,$BK$504:$BM$506,Ном_+1)</f>
        <v>216 ч.</v>
      </c>
      <c r="AO507" s="1099"/>
      <c r="AP507" s="1099"/>
      <c r="AQ507" s="1099"/>
      <c r="AR507" s="1099"/>
      <c r="AS507" s="1099"/>
      <c r="AT507" s="1099"/>
      <c r="AU507" s="1110"/>
      <c r="AV507" s="794" t="s">
        <v>324</v>
      </c>
      <c r="AW507" s="789"/>
      <c r="AX507" s="789"/>
      <c r="AY507" s="789"/>
      <c r="AZ507" s="789"/>
      <c r="BA507" s="789"/>
      <c r="BB507" s="789"/>
      <c r="BC507" s="789"/>
      <c r="BD507" s="789"/>
      <c r="BE507" s="795"/>
      <c r="BF507" s="402"/>
      <c r="BH507" s="200"/>
      <c r="BI507" s="200"/>
    </row>
    <row r="508" spans="1:68" ht="46.5" customHeight="1">
      <c r="A508" s="892"/>
      <c r="B508" s="893"/>
      <c r="C508" s="894"/>
      <c r="D508" s="755"/>
      <c r="E508" s="756"/>
      <c r="F508" s="756"/>
      <c r="G508" s="756"/>
      <c r="H508" s="756"/>
      <c r="I508" s="756"/>
      <c r="J508" s="756"/>
      <c r="K508" s="756"/>
      <c r="L508" s="756"/>
      <c r="M508" s="756"/>
      <c r="N508" s="756"/>
      <c r="O508" s="756"/>
      <c r="P508" s="756"/>
      <c r="Q508" s="756"/>
      <c r="R508" s="756"/>
      <c r="S508" s="756"/>
      <c r="T508" s="756"/>
      <c r="U508" s="756"/>
      <c r="V508" s="756"/>
      <c r="W508" s="757"/>
      <c r="X508" s="1104"/>
      <c r="Y508" s="1105"/>
      <c r="Z508" s="1105"/>
      <c r="AA508" s="1105"/>
      <c r="AB508" s="1105"/>
      <c r="AC508" s="1105"/>
      <c r="AD508" s="1105"/>
      <c r="AE508" s="1106"/>
      <c r="AF508" s="1104"/>
      <c r="AG508" s="1105"/>
      <c r="AH508" s="1105"/>
      <c r="AI508" s="1105"/>
      <c r="AJ508" s="1105"/>
      <c r="AK508" s="1105"/>
      <c r="AL508" s="1105"/>
      <c r="AM508" s="1106"/>
      <c r="AN508" s="1104"/>
      <c r="AO508" s="1105"/>
      <c r="AP508" s="1105"/>
      <c r="AQ508" s="1105"/>
      <c r="AR508" s="1105"/>
      <c r="AS508" s="1105"/>
      <c r="AT508" s="1105"/>
      <c r="AU508" s="1106"/>
      <c r="AV508" s="796" t="s">
        <v>623</v>
      </c>
      <c r="AW508" s="790"/>
      <c r="AX508" s="790"/>
      <c r="AY508" s="790"/>
      <c r="AZ508" s="790"/>
      <c r="BA508" s="790"/>
      <c r="BB508" s="790"/>
      <c r="BC508" s="790"/>
      <c r="BD508" s="790"/>
      <c r="BE508" s="797"/>
      <c r="BF508" s="402"/>
      <c r="BH508" s="2"/>
      <c r="BI508" s="2"/>
    </row>
    <row r="509" spans="1:68" ht="31.5" customHeight="1">
      <c r="A509" s="892"/>
      <c r="B509" s="893"/>
      <c r="C509" s="894"/>
      <c r="D509" s="764" t="s">
        <v>665</v>
      </c>
      <c r="E509" s="802"/>
      <c r="F509" s="802"/>
      <c r="G509" s="802"/>
      <c r="H509" s="802"/>
      <c r="I509" s="802"/>
      <c r="J509" s="802"/>
      <c r="K509" s="802"/>
      <c r="L509" s="802"/>
      <c r="M509" s="802"/>
      <c r="N509" s="802"/>
      <c r="O509" s="802"/>
      <c r="P509" s="802"/>
      <c r="Q509" s="802"/>
      <c r="R509" s="802"/>
      <c r="S509" s="802"/>
      <c r="T509" s="802"/>
      <c r="U509" s="802"/>
      <c r="V509" s="802"/>
      <c r="W509" s="803"/>
      <c r="X509" s="1101"/>
      <c r="Y509" s="1102"/>
      <c r="Z509" s="1102"/>
      <c r="AA509" s="1102"/>
      <c r="AB509" s="1102"/>
      <c r="AC509" s="1102"/>
      <c r="AD509" s="1102"/>
      <c r="AE509" s="1103"/>
      <c r="AF509" s="1101"/>
      <c r="AG509" s="1102"/>
      <c r="AH509" s="1102"/>
      <c r="AI509" s="1102"/>
      <c r="AJ509" s="1102"/>
      <c r="AK509" s="1102"/>
      <c r="AL509" s="1102"/>
      <c r="AM509" s="1103"/>
      <c r="AN509" s="1101"/>
      <c r="AO509" s="1102"/>
      <c r="AP509" s="1102"/>
      <c r="AQ509" s="1102"/>
      <c r="AR509" s="1102"/>
      <c r="AS509" s="1102"/>
      <c r="AT509" s="1102"/>
      <c r="AU509" s="1103"/>
      <c r="AV509" s="798"/>
      <c r="AW509" s="799"/>
      <c r="AX509" s="799"/>
      <c r="AY509" s="799"/>
      <c r="AZ509" s="799"/>
      <c r="BA509" s="799"/>
      <c r="BB509" s="799"/>
      <c r="BC509" s="799"/>
      <c r="BD509" s="799"/>
      <c r="BE509" s="800"/>
      <c r="BF509" s="402"/>
      <c r="BH509" s="2"/>
      <c r="BI509" s="2"/>
    </row>
    <row r="510" spans="1:68" ht="15" customHeight="1">
      <c r="A510" s="892"/>
      <c r="B510" s="893"/>
      <c r="C510" s="894"/>
      <c r="D510" s="801"/>
      <c r="E510" s="802"/>
      <c r="F510" s="802"/>
      <c r="G510" s="802"/>
      <c r="H510" s="802"/>
      <c r="I510" s="802"/>
      <c r="J510" s="802"/>
      <c r="K510" s="802"/>
      <c r="L510" s="802"/>
      <c r="M510" s="802"/>
      <c r="N510" s="802"/>
      <c r="O510" s="802"/>
      <c r="P510" s="802"/>
      <c r="Q510" s="802"/>
      <c r="R510" s="802"/>
      <c r="S510" s="802"/>
      <c r="T510" s="802"/>
      <c r="U510" s="802"/>
      <c r="V510" s="802"/>
      <c r="W510" s="803"/>
      <c r="X510" s="770" t="str">
        <f>IF(AND(AF510="",AN510="",AV510=""),IF(FIO="","",0),"")</f>
        <v/>
      </c>
      <c r="Y510" s="771"/>
      <c r="Z510" s="771"/>
      <c r="AA510" s="771"/>
      <c r="AB510" s="771"/>
      <c r="AC510" s="771"/>
      <c r="AD510" s="771"/>
      <c r="AE510" s="772"/>
      <c r="AF510" s="711"/>
      <c r="AG510" s="712"/>
      <c r="AH510" s="712"/>
      <c r="AI510" s="712"/>
      <c r="AJ510" s="712"/>
      <c r="AK510" s="712"/>
      <c r="AL510" s="712"/>
      <c r="AM510" s="713"/>
      <c r="AN510" s="711"/>
      <c r="AO510" s="712"/>
      <c r="AP510" s="712"/>
      <c r="AQ510" s="712"/>
      <c r="AR510" s="712"/>
      <c r="AS510" s="712"/>
      <c r="AT510" s="712"/>
      <c r="AU510" s="713"/>
      <c r="AV510" s="711"/>
      <c r="AW510" s="712"/>
      <c r="AX510" s="712"/>
      <c r="AY510" s="712"/>
      <c r="AZ510" s="712"/>
      <c r="BA510" s="712"/>
      <c r="BB510" s="712"/>
      <c r="BC510" s="712"/>
      <c r="BD510" s="712"/>
      <c r="BE510" s="713"/>
      <c r="BF510" s="402"/>
      <c r="BG510" s="24">
        <f>MAX(X510:BE511)</f>
        <v>0</v>
      </c>
      <c r="BH510" s="280">
        <v>300</v>
      </c>
      <c r="BI510" s="280"/>
      <c r="BJ510" s="2"/>
    </row>
    <row r="511" spans="1:68" ht="12.75" customHeight="1">
      <c r="A511" s="895"/>
      <c r="B511" s="896"/>
      <c r="C511" s="897"/>
      <c r="D511" s="804"/>
      <c r="E511" s="805"/>
      <c r="F511" s="805"/>
      <c r="G511" s="805"/>
      <c r="H511" s="805"/>
      <c r="I511" s="805"/>
      <c r="J511" s="805"/>
      <c r="K511" s="805"/>
      <c r="L511" s="805"/>
      <c r="M511" s="805"/>
      <c r="N511" s="805"/>
      <c r="O511" s="805"/>
      <c r="P511" s="805"/>
      <c r="Q511" s="805"/>
      <c r="R511" s="805"/>
      <c r="S511" s="805"/>
      <c r="T511" s="805"/>
      <c r="U511" s="805"/>
      <c r="V511" s="805"/>
      <c r="W511" s="806"/>
      <c r="X511" s="773"/>
      <c r="Y511" s="774"/>
      <c r="Z511" s="774"/>
      <c r="AA511" s="774"/>
      <c r="AB511" s="774"/>
      <c r="AC511" s="774"/>
      <c r="AD511" s="774"/>
      <c r="AE511" s="775"/>
      <c r="AF511" s="714"/>
      <c r="AG511" s="715"/>
      <c r="AH511" s="715"/>
      <c r="AI511" s="715"/>
      <c r="AJ511" s="715"/>
      <c r="AK511" s="715"/>
      <c r="AL511" s="715"/>
      <c r="AM511" s="716"/>
      <c r="AN511" s="714"/>
      <c r="AO511" s="715"/>
      <c r="AP511" s="715"/>
      <c r="AQ511" s="715"/>
      <c r="AR511" s="715"/>
      <c r="AS511" s="715"/>
      <c r="AT511" s="715"/>
      <c r="AU511" s="716"/>
      <c r="AV511" s="714"/>
      <c r="AW511" s="715"/>
      <c r="AX511" s="715"/>
      <c r="AY511" s="715"/>
      <c r="AZ511" s="715"/>
      <c r="BA511" s="715"/>
      <c r="BB511" s="715"/>
      <c r="BC511" s="715"/>
      <c r="BD511" s="715"/>
      <c r="BE511" s="716"/>
      <c r="BF511" s="402"/>
      <c r="BG511" s="200"/>
      <c r="BH511" s="200"/>
      <c r="BI511" s="200"/>
      <c r="BJ511" s="2"/>
    </row>
    <row r="512" spans="1:68" ht="31.5" customHeight="1">
      <c r="A512" s="889" t="s">
        <v>67</v>
      </c>
      <c r="B512" s="890"/>
      <c r="C512" s="890"/>
      <c r="D512" s="836" t="s">
        <v>5</v>
      </c>
      <c r="E512" s="837"/>
      <c r="F512" s="837"/>
      <c r="G512" s="837"/>
      <c r="H512" s="837"/>
      <c r="I512" s="837"/>
      <c r="J512" s="837"/>
      <c r="K512" s="837"/>
      <c r="L512" s="837"/>
      <c r="M512" s="837"/>
      <c r="N512" s="837"/>
      <c r="O512" s="837"/>
      <c r="P512" s="837"/>
      <c r="Q512" s="837"/>
      <c r="R512" s="837"/>
      <c r="S512" s="837"/>
      <c r="T512" s="837"/>
      <c r="U512" s="837"/>
      <c r="V512" s="837"/>
      <c r="W512" s="838"/>
      <c r="X512" s="818" t="s">
        <v>371</v>
      </c>
      <c r="Y512" s="819"/>
      <c r="Z512" s="819"/>
      <c r="AA512" s="819"/>
      <c r="AB512" s="819"/>
      <c r="AC512" s="819"/>
      <c r="AD512" s="819"/>
      <c r="AE512" s="819"/>
      <c r="AF512" s="818" t="s">
        <v>624</v>
      </c>
      <c r="AG512" s="819"/>
      <c r="AH512" s="819"/>
      <c r="AI512" s="819"/>
      <c r="AJ512" s="819"/>
      <c r="AK512" s="819"/>
      <c r="AL512" s="819"/>
      <c r="AM512" s="820"/>
      <c r="AN512" s="818" t="s">
        <v>625</v>
      </c>
      <c r="AO512" s="819"/>
      <c r="AP512" s="819"/>
      <c r="AQ512" s="819"/>
      <c r="AR512" s="819"/>
      <c r="AS512" s="819"/>
      <c r="AT512" s="819"/>
      <c r="AU512" s="820"/>
      <c r="AV512" s="818" t="s">
        <v>68</v>
      </c>
      <c r="AW512" s="819"/>
      <c r="AX512" s="819"/>
      <c r="AY512" s="819"/>
      <c r="AZ512" s="819"/>
      <c r="BA512" s="819"/>
      <c r="BB512" s="819"/>
      <c r="BC512" s="819"/>
      <c r="BD512" s="819"/>
      <c r="BE512" s="820"/>
      <c r="BF512" s="402"/>
      <c r="BH512" s="200"/>
      <c r="BI512" s="200"/>
    </row>
    <row r="513" spans="1:68" ht="29.25" customHeight="1">
      <c r="A513" s="892"/>
      <c r="B513" s="893"/>
      <c r="C513" s="893"/>
      <c r="D513" s="755" t="s">
        <v>6</v>
      </c>
      <c r="E513" s="756"/>
      <c r="F513" s="756"/>
      <c r="G513" s="756"/>
      <c r="H513" s="756"/>
      <c r="I513" s="756"/>
      <c r="J513" s="756"/>
      <c r="K513" s="756"/>
      <c r="L513" s="756"/>
      <c r="M513" s="756"/>
      <c r="N513" s="756"/>
      <c r="O513" s="756"/>
      <c r="P513" s="756"/>
      <c r="Q513" s="756"/>
      <c r="R513" s="756"/>
      <c r="S513" s="756"/>
      <c r="T513" s="756"/>
      <c r="U513" s="756"/>
      <c r="V513" s="756"/>
      <c r="W513" s="757"/>
      <c r="X513" s="758"/>
      <c r="Y513" s="759"/>
      <c r="Z513" s="759"/>
      <c r="AA513" s="759"/>
      <c r="AB513" s="759"/>
      <c r="AC513" s="759"/>
      <c r="AD513" s="759"/>
      <c r="AE513" s="759"/>
      <c r="AF513" s="758"/>
      <c r="AG513" s="759"/>
      <c r="AH513" s="759"/>
      <c r="AI513" s="759"/>
      <c r="AJ513" s="759"/>
      <c r="AK513" s="759"/>
      <c r="AL513" s="759"/>
      <c r="AM513" s="760"/>
      <c r="AN513" s="758"/>
      <c r="AO513" s="759"/>
      <c r="AP513" s="759"/>
      <c r="AQ513" s="759"/>
      <c r="AR513" s="759"/>
      <c r="AS513" s="759"/>
      <c r="AT513" s="759"/>
      <c r="AU513" s="760"/>
      <c r="AV513" s="758"/>
      <c r="AW513" s="759"/>
      <c r="AX513" s="759"/>
      <c r="AY513" s="759"/>
      <c r="AZ513" s="759"/>
      <c r="BA513" s="759"/>
      <c r="BB513" s="759"/>
      <c r="BC513" s="759"/>
      <c r="BD513" s="759"/>
      <c r="BE513" s="760"/>
      <c r="BF513" s="402"/>
      <c r="BH513" s="2"/>
      <c r="BI513" s="2"/>
    </row>
    <row r="514" spans="1:68" ht="39.75" customHeight="1">
      <c r="A514" s="892"/>
      <c r="B514" s="893"/>
      <c r="C514" s="893"/>
      <c r="D514" s="801" t="s">
        <v>605</v>
      </c>
      <c r="E514" s="802"/>
      <c r="F514" s="802"/>
      <c r="G514" s="802"/>
      <c r="H514" s="802"/>
      <c r="I514" s="802"/>
      <c r="J514" s="802"/>
      <c r="K514" s="802"/>
      <c r="L514" s="802"/>
      <c r="M514" s="802"/>
      <c r="N514" s="802"/>
      <c r="O514" s="802"/>
      <c r="P514" s="802"/>
      <c r="Q514" s="802"/>
      <c r="R514" s="802"/>
      <c r="S514" s="802"/>
      <c r="T514" s="802"/>
      <c r="U514" s="802"/>
      <c r="V514" s="802"/>
      <c r="W514" s="803"/>
      <c r="X514" s="1107"/>
      <c r="Y514" s="1108"/>
      <c r="Z514" s="1108"/>
      <c r="AA514" s="1108"/>
      <c r="AB514" s="1108"/>
      <c r="AC514" s="1108"/>
      <c r="AD514" s="1108"/>
      <c r="AE514" s="1108"/>
      <c r="AF514" s="1101"/>
      <c r="AG514" s="1102"/>
      <c r="AH514" s="1102"/>
      <c r="AI514" s="1102"/>
      <c r="AJ514" s="1102"/>
      <c r="AK514" s="1102"/>
      <c r="AL514" s="1102"/>
      <c r="AM514" s="1103"/>
      <c r="AN514" s="1101"/>
      <c r="AO514" s="1102"/>
      <c r="AP514" s="1102"/>
      <c r="AQ514" s="1102"/>
      <c r="AR514" s="1102"/>
      <c r="AS514" s="1102"/>
      <c r="AT514" s="1102"/>
      <c r="AU514" s="1103"/>
      <c r="AV514" s="761"/>
      <c r="AW514" s="762"/>
      <c r="AX514" s="762"/>
      <c r="AY514" s="762"/>
      <c r="AZ514" s="762"/>
      <c r="BA514" s="762"/>
      <c r="BB514" s="762"/>
      <c r="BC514" s="762"/>
      <c r="BD514" s="762"/>
      <c r="BE514" s="763"/>
      <c r="BF514" s="402"/>
      <c r="BH514" s="2"/>
      <c r="BI514" s="2"/>
    </row>
    <row r="515" spans="1:68" ht="15" customHeight="1">
      <c r="A515" s="892"/>
      <c r="B515" s="893"/>
      <c r="C515" s="893"/>
      <c r="D515" s="801"/>
      <c r="E515" s="802"/>
      <c r="F515" s="802"/>
      <c r="G515" s="802"/>
      <c r="H515" s="802"/>
      <c r="I515" s="802"/>
      <c r="J515" s="802"/>
      <c r="K515" s="802"/>
      <c r="L515" s="802"/>
      <c r="M515" s="802"/>
      <c r="N515" s="802"/>
      <c r="O515" s="802"/>
      <c r="P515" s="802"/>
      <c r="Q515" s="802"/>
      <c r="R515" s="802"/>
      <c r="S515" s="802"/>
      <c r="T515" s="802"/>
      <c r="U515" s="802"/>
      <c r="V515" s="802"/>
      <c r="W515" s="803"/>
      <c r="X515" s="771" t="str">
        <f>IF(AND(AF515="",AN515="",AV515=""),IF(FIO="","",0),"")</f>
        <v/>
      </c>
      <c r="Y515" s="771"/>
      <c r="Z515" s="771"/>
      <c r="AA515" s="771"/>
      <c r="AB515" s="771"/>
      <c r="AC515" s="771"/>
      <c r="AD515" s="771"/>
      <c r="AE515" s="772"/>
      <c r="AF515" s="711"/>
      <c r="AG515" s="712"/>
      <c r="AH515" s="712"/>
      <c r="AI515" s="712"/>
      <c r="AJ515" s="712"/>
      <c r="AK515" s="712"/>
      <c r="AL515" s="712"/>
      <c r="AM515" s="713"/>
      <c r="AN515" s="711"/>
      <c r="AO515" s="712"/>
      <c r="AP515" s="712"/>
      <c r="AQ515" s="712"/>
      <c r="AR515" s="712"/>
      <c r="AS515" s="712"/>
      <c r="AT515" s="712"/>
      <c r="AU515" s="713"/>
      <c r="AV515" s="711"/>
      <c r="AW515" s="712"/>
      <c r="AX515" s="712"/>
      <c r="AY515" s="712"/>
      <c r="AZ515" s="712"/>
      <c r="BA515" s="712"/>
      <c r="BB515" s="712"/>
      <c r="BC515" s="712"/>
      <c r="BD515" s="712"/>
      <c r="BE515" s="713"/>
      <c r="BF515" s="402"/>
      <c r="BG515" s="24">
        <f>MAX(X515:BE516)</f>
        <v>0</v>
      </c>
      <c r="BH515" s="280"/>
      <c r="BI515" s="280">
        <v>300</v>
      </c>
      <c r="BJ515" s="2"/>
    </row>
    <row r="516" spans="1:68" ht="12.75" customHeight="1">
      <c r="A516" s="895"/>
      <c r="B516" s="896"/>
      <c r="C516" s="896"/>
      <c r="D516" s="804"/>
      <c r="E516" s="805"/>
      <c r="F516" s="805"/>
      <c r="G516" s="805"/>
      <c r="H516" s="805"/>
      <c r="I516" s="805"/>
      <c r="J516" s="805"/>
      <c r="K516" s="805"/>
      <c r="L516" s="805"/>
      <c r="M516" s="805"/>
      <c r="N516" s="805"/>
      <c r="O516" s="805"/>
      <c r="P516" s="805"/>
      <c r="Q516" s="805"/>
      <c r="R516" s="805"/>
      <c r="S516" s="805"/>
      <c r="T516" s="805"/>
      <c r="U516" s="805"/>
      <c r="V516" s="805"/>
      <c r="W516" s="806"/>
      <c r="X516" s="774"/>
      <c r="Y516" s="774"/>
      <c r="Z516" s="774"/>
      <c r="AA516" s="774"/>
      <c r="AB516" s="774"/>
      <c r="AC516" s="774"/>
      <c r="AD516" s="774"/>
      <c r="AE516" s="775"/>
      <c r="AF516" s="714"/>
      <c r="AG516" s="715"/>
      <c r="AH516" s="715"/>
      <c r="AI516" s="715"/>
      <c r="AJ516" s="715"/>
      <c r="AK516" s="715"/>
      <c r="AL516" s="715"/>
      <c r="AM516" s="716"/>
      <c r="AN516" s="714"/>
      <c r="AO516" s="715"/>
      <c r="AP516" s="715"/>
      <c r="AQ516" s="715"/>
      <c r="AR516" s="715"/>
      <c r="AS516" s="715"/>
      <c r="AT516" s="715"/>
      <c r="AU516" s="716"/>
      <c r="AV516" s="714"/>
      <c r="AW516" s="715"/>
      <c r="AX516" s="715"/>
      <c r="AY516" s="715"/>
      <c r="AZ516" s="715"/>
      <c r="BA516" s="715"/>
      <c r="BB516" s="715"/>
      <c r="BC516" s="715"/>
      <c r="BD516" s="715"/>
      <c r="BE516" s="716"/>
      <c r="BF516" s="402"/>
      <c r="BG516" s="200"/>
      <c r="BH516" s="200"/>
      <c r="BI516" s="200"/>
      <c r="BJ516" s="2"/>
    </row>
    <row r="517" spans="1:68" ht="31.5" customHeight="1">
      <c r="A517" s="889" t="s">
        <v>70</v>
      </c>
      <c r="B517" s="890"/>
      <c r="C517" s="890"/>
      <c r="D517" s="836" t="s">
        <v>7</v>
      </c>
      <c r="E517" s="837"/>
      <c r="F517" s="837"/>
      <c r="G517" s="837"/>
      <c r="H517" s="837"/>
      <c r="I517" s="837"/>
      <c r="J517" s="837"/>
      <c r="K517" s="837"/>
      <c r="L517" s="837"/>
      <c r="M517" s="837"/>
      <c r="N517" s="837"/>
      <c r="O517" s="837"/>
      <c r="P517" s="837"/>
      <c r="Q517" s="837"/>
      <c r="R517" s="837"/>
      <c r="S517" s="837"/>
      <c r="T517" s="837"/>
      <c r="U517" s="837"/>
      <c r="V517" s="837"/>
      <c r="W517" s="838"/>
      <c r="X517" s="818" t="s">
        <v>371</v>
      </c>
      <c r="Y517" s="819"/>
      <c r="Z517" s="819"/>
      <c r="AA517" s="819"/>
      <c r="AB517" s="819"/>
      <c r="AC517" s="819"/>
      <c r="AD517" s="819"/>
      <c r="AE517" s="820"/>
      <c r="AF517" s="818" t="s">
        <v>451</v>
      </c>
      <c r="AG517" s="819"/>
      <c r="AH517" s="819"/>
      <c r="AI517" s="819"/>
      <c r="AJ517" s="819"/>
      <c r="AK517" s="819"/>
      <c r="AL517" s="819"/>
      <c r="AM517" s="820"/>
      <c r="AN517" s="818" t="s">
        <v>469</v>
      </c>
      <c r="AO517" s="819"/>
      <c r="AP517" s="819"/>
      <c r="AQ517" s="819"/>
      <c r="AR517" s="819"/>
      <c r="AS517" s="819"/>
      <c r="AT517" s="819"/>
      <c r="AU517" s="820"/>
      <c r="AV517" s="818" t="s">
        <v>37</v>
      </c>
      <c r="AW517" s="819"/>
      <c r="AX517" s="819"/>
      <c r="AY517" s="819"/>
      <c r="AZ517" s="819"/>
      <c r="BA517" s="819"/>
      <c r="BB517" s="819"/>
      <c r="BC517" s="819"/>
      <c r="BD517" s="819"/>
      <c r="BE517" s="820"/>
      <c r="BF517" s="402"/>
      <c r="BH517" s="200"/>
      <c r="BI517" s="200"/>
    </row>
    <row r="518" spans="1:68" ht="21" customHeight="1">
      <c r="A518" s="892"/>
      <c r="B518" s="893"/>
      <c r="C518" s="893"/>
      <c r="D518" s="801" t="s">
        <v>597</v>
      </c>
      <c r="E518" s="802"/>
      <c r="F518" s="802"/>
      <c r="G518" s="802"/>
      <c r="H518" s="802"/>
      <c r="I518" s="802"/>
      <c r="J518" s="802"/>
      <c r="K518" s="802"/>
      <c r="L518" s="802"/>
      <c r="M518" s="802"/>
      <c r="N518" s="802"/>
      <c r="O518" s="802"/>
      <c r="P518" s="802"/>
      <c r="Q518" s="802"/>
      <c r="R518" s="802"/>
      <c r="S518" s="802"/>
      <c r="T518" s="802"/>
      <c r="U518" s="802"/>
      <c r="V518" s="802"/>
      <c r="W518" s="803"/>
      <c r="X518" s="761"/>
      <c r="Y518" s="762"/>
      <c r="Z518" s="762"/>
      <c r="AA518" s="762"/>
      <c r="AB518" s="762"/>
      <c r="AC518" s="762"/>
      <c r="AD518" s="762"/>
      <c r="AE518" s="763"/>
      <c r="AF518" s="761"/>
      <c r="AG518" s="762"/>
      <c r="AH518" s="762"/>
      <c r="AI518" s="762"/>
      <c r="AJ518" s="762"/>
      <c r="AK518" s="762"/>
      <c r="AL518" s="762"/>
      <c r="AM518" s="763"/>
      <c r="AN518" s="761"/>
      <c r="AO518" s="762"/>
      <c r="AP518" s="762"/>
      <c r="AQ518" s="762"/>
      <c r="AR518" s="762"/>
      <c r="AS518" s="762"/>
      <c r="AT518" s="762"/>
      <c r="AU518" s="763"/>
      <c r="AV518" s="761"/>
      <c r="AW518" s="762"/>
      <c r="AX518" s="762"/>
      <c r="AY518" s="762"/>
      <c r="AZ518" s="762"/>
      <c r="BA518" s="762"/>
      <c r="BB518" s="762"/>
      <c r="BC518" s="762"/>
      <c r="BD518" s="762"/>
      <c r="BE518" s="763"/>
      <c r="BF518" s="402"/>
      <c r="BH518" s="2"/>
      <c r="BI518" s="2"/>
    </row>
    <row r="519" spans="1:68" ht="15" customHeight="1">
      <c r="A519" s="892"/>
      <c r="B519" s="893"/>
      <c r="C519" s="893"/>
      <c r="D519" s="801"/>
      <c r="E519" s="802"/>
      <c r="F519" s="802"/>
      <c r="G519" s="802"/>
      <c r="H519" s="802"/>
      <c r="I519" s="802"/>
      <c r="J519" s="802"/>
      <c r="K519" s="802"/>
      <c r="L519" s="802"/>
      <c r="M519" s="802"/>
      <c r="N519" s="802"/>
      <c r="O519" s="802"/>
      <c r="P519" s="802"/>
      <c r="Q519" s="802"/>
      <c r="R519" s="802"/>
      <c r="S519" s="802"/>
      <c r="T519" s="802"/>
      <c r="U519" s="802"/>
      <c r="V519" s="802"/>
      <c r="W519" s="803"/>
      <c r="X519" s="771" t="str">
        <f>IF(AND(AF519="",AN519="",AV519=""),IF(FIO="","",0),"")</f>
        <v/>
      </c>
      <c r="Y519" s="771"/>
      <c r="Z519" s="771"/>
      <c r="AA519" s="771"/>
      <c r="AB519" s="771"/>
      <c r="AC519" s="771"/>
      <c r="AD519" s="771"/>
      <c r="AE519" s="772"/>
      <c r="AF519" s="711"/>
      <c r="AG519" s="712"/>
      <c r="AH519" s="712"/>
      <c r="AI519" s="712"/>
      <c r="AJ519" s="712"/>
      <c r="AK519" s="712"/>
      <c r="AL519" s="712"/>
      <c r="AM519" s="713"/>
      <c r="AN519" s="711"/>
      <c r="AO519" s="712"/>
      <c r="AP519" s="712"/>
      <c r="AQ519" s="712"/>
      <c r="AR519" s="712"/>
      <c r="AS519" s="712"/>
      <c r="AT519" s="712"/>
      <c r="AU519" s="713"/>
      <c r="AV519" s="711"/>
      <c r="AW519" s="712"/>
      <c r="AX519" s="712"/>
      <c r="AY519" s="712"/>
      <c r="AZ519" s="712"/>
      <c r="BA519" s="712"/>
      <c r="BB519" s="712"/>
      <c r="BC519" s="712"/>
      <c r="BD519" s="712"/>
      <c r="BE519" s="713"/>
      <c r="BF519" s="402"/>
      <c r="BG519" s="24">
        <f>MAX(X519:BE520)</f>
        <v>0</v>
      </c>
      <c r="BH519" s="280"/>
      <c r="BI519" s="280">
        <v>300</v>
      </c>
      <c r="BJ519" s="2"/>
    </row>
    <row r="520" spans="1:68" ht="12.75" customHeight="1">
      <c r="A520" s="895"/>
      <c r="B520" s="896"/>
      <c r="C520" s="896"/>
      <c r="D520" s="804"/>
      <c r="E520" s="805"/>
      <c r="F520" s="805"/>
      <c r="G520" s="805"/>
      <c r="H520" s="805"/>
      <c r="I520" s="805"/>
      <c r="J520" s="805"/>
      <c r="K520" s="805"/>
      <c r="L520" s="805"/>
      <c r="M520" s="805"/>
      <c r="N520" s="805"/>
      <c r="O520" s="805"/>
      <c r="P520" s="805"/>
      <c r="Q520" s="805"/>
      <c r="R520" s="805"/>
      <c r="S520" s="805"/>
      <c r="T520" s="805"/>
      <c r="U520" s="805"/>
      <c r="V520" s="805"/>
      <c r="W520" s="806"/>
      <c r="X520" s="774"/>
      <c r="Y520" s="774"/>
      <c r="Z520" s="774"/>
      <c r="AA520" s="774"/>
      <c r="AB520" s="774"/>
      <c r="AC520" s="774"/>
      <c r="AD520" s="774"/>
      <c r="AE520" s="775"/>
      <c r="AF520" s="714"/>
      <c r="AG520" s="715"/>
      <c r="AH520" s="715"/>
      <c r="AI520" s="715"/>
      <c r="AJ520" s="715"/>
      <c r="AK520" s="715"/>
      <c r="AL520" s="715"/>
      <c r="AM520" s="716"/>
      <c r="AN520" s="714"/>
      <c r="AO520" s="715"/>
      <c r="AP520" s="715"/>
      <c r="AQ520" s="715"/>
      <c r="AR520" s="715"/>
      <c r="AS520" s="715"/>
      <c r="AT520" s="715"/>
      <c r="AU520" s="716"/>
      <c r="AV520" s="714"/>
      <c r="AW520" s="715"/>
      <c r="AX520" s="715"/>
      <c r="AY520" s="715"/>
      <c r="AZ520" s="715"/>
      <c r="BA520" s="715"/>
      <c r="BB520" s="715"/>
      <c r="BC520" s="715"/>
      <c r="BD520" s="715"/>
      <c r="BE520" s="716"/>
      <c r="BF520" s="402"/>
      <c r="BG520" s="200"/>
      <c r="BH520" s="212" t="str">
        <f>IF(вывод1="да",IF(AND(ЭЗ!X510=0,ЭЗ!X515=0,ЭЗ!AF519&lt;&gt;100),_72ч,""),"")</f>
        <v/>
      </c>
      <c r="BI520" s="29"/>
      <c r="BJ520" s="2"/>
    </row>
    <row r="521" spans="1:68" ht="12.75" hidden="1" customHeight="1">
      <c r="W521" s="8"/>
      <c r="X521" s="38"/>
      <c r="Y521" s="38"/>
      <c r="BF521" s="402"/>
      <c r="BH521" s="2"/>
      <c r="BI521" s="2"/>
    </row>
    <row r="522" spans="1:68" ht="12.75" hidden="1" customHeight="1">
      <c r="BF522" s="402"/>
      <c r="BH522" s="31"/>
      <c r="BI522" s="32"/>
    </row>
    <row r="523" spans="1:68" s="428" customFormat="1">
      <c r="A523" s="292"/>
      <c r="B523" s="292"/>
      <c r="C523" s="292"/>
      <c r="D523" s="293"/>
      <c r="E523" s="293"/>
      <c r="F523" s="293"/>
      <c r="G523" s="293"/>
      <c r="H523" s="293"/>
      <c r="I523" s="293"/>
      <c r="J523" s="293"/>
      <c r="K523" s="293"/>
      <c r="L523" s="293"/>
      <c r="M523" s="293"/>
      <c r="N523" s="293"/>
      <c r="O523" s="293"/>
      <c r="P523" s="293"/>
      <c r="Q523" s="293"/>
      <c r="R523" s="293"/>
      <c r="S523" s="293"/>
      <c r="T523" s="293"/>
      <c r="U523" s="293"/>
      <c r="V523" s="293"/>
      <c r="W523" s="293"/>
      <c r="X523" s="111"/>
      <c r="Y523" s="111"/>
      <c r="Z523" s="111"/>
      <c r="AA523" s="111"/>
      <c r="AB523" s="111"/>
      <c r="AC523" s="111"/>
      <c r="AD523" s="111"/>
      <c r="AE523" s="111"/>
      <c r="AF523" s="111"/>
      <c r="AG523" s="111"/>
      <c r="AH523" s="111"/>
      <c r="AI523" s="111"/>
      <c r="AJ523" s="111"/>
      <c r="AK523" s="111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27"/>
      <c r="BF523" s="432"/>
      <c r="BG523" s="543"/>
      <c r="BH523" s="544"/>
      <c r="BI523" s="545"/>
    </row>
    <row r="524" spans="1:68" s="111" customFormat="1" ht="12.75" customHeight="1">
      <c r="A524" s="204" t="s">
        <v>325</v>
      </c>
      <c r="B524" s="225"/>
      <c r="C524" s="225"/>
      <c r="D524" s="225"/>
      <c r="E524" s="225"/>
      <c r="F524" s="225"/>
      <c r="G524" s="225"/>
      <c r="H524" s="225"/>
      <c r="I524" s="225"/>
      <c r="J524" s="225"/>
      <c r="K524" s="225"/>
      <c r="L524" s="225"/>
      <c r="M524" s="22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27"/>
      <c r="BF524" s="402"/>
      <c r="BG524" s="266"/>
      <c r="BH524" s="260"/>
      <c r="BI524" s="260"/>
      <c r="BJ524" s="267"/>
      <c r="BK524" s="260"/>
      <c r="BL524" s="260"/>
      <c r="BM524" s="260"/>
      <c r="BN524" s="260"/>
      <c r="BO524" s="260"/>
      <c r="BP524" s="260"/>
    </row>
    <row r="525" spans="1:68" ht="39.75" customHeight="1"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F525" s="402"/>
      <c r="BH525" s="31"/>
      <c r="BI525" s="32"/>
    </row>
    <row r="526" spans="1:68" s="533" customFormat="1">
      <c r="A526" s="415"/>
      <c r="B526" s="415"/>
      <c r="C526" s="1096" t="s">
        <v>476</v>
      </c>
      <c r="D526" s="1097"/>
      <c r="E526" s="1097"/>
      <c r="F526" s="1097"/>
      <c r="G526" s="1097"/>
      <c r="H526" s="1097"/>
      <c r="I526" s="1097"/>
      <c r="J526" s="1097"/>
      <c r="K526" s="1097"/>
      <c r="L526" s="1097"/>
      <c r="M526" s="1097"/>
      <c r="N526" s="1097"/>
      <c r="O526" s="1097"/>
      <c r="P526" s="1097"/>
      <c r="Q526" s="1097"/>
      <c r="R526" s="1097"/>
      <c r="S526" s="1097"/>
      <c r="T526" s="1097"/>
      <c r="U526" s="1097"/>
      <c r="V526" s="1097"/>
      <c r="W526" s="1098"/>
      <c r="X526" s="742" t="s">
        <v>475</v>
      </c>
      <c r="Y526" s="743"/>
      <c r="Z526" s="743"/>
      <c r="AA526" s="743"/>
      <c r="AB526" s="743"/>
      <c r="AC526" s="743"/>
      <c r="AD526" s="743"/>
      <c r="AE526" s="743"/>
      <c r="AF526" s="743"/>
      <c r="AG526" s="743"/>
      <c r="AH526" s="743"/>
      <c r="AI526" s="743"/>
      <c r="AJ526" s="743"/>
      <c r="AK526" s="743"/>
      <c r="AL526" s="743"/>
      <c r="AM526" s="743"/>
      <c r="AN526" s="743"/>
      <c r="AO526" s="743"/>
      <c r="AP526" s="743"/>
      <c r="AQ526" s="743"/>
      <c r="AR526" s="743"/>
      <c r="AS526" s="743"/>
      <c r="AT526" s="743"/>
      <c r="AU526" s="743"/>
      <c r="AV526" s="743"/>
      <c r="AW526" s="743"/>
      <c r="AX526" s="743"/>
      <c r="AY526" s="743"/>
      <c r="AZ526" s="743"/>
      <c r="BA526" s="744"/>
      <c r="BB526" s="528"/>
      <c r="BC526" s="528"/>
      <c r="BD526" s="528"/>
      <c r="BE526" s="528"/>
      <c r="BF526" s="422"/>
      <c r="BG526" s="37"/>
      <c r="BH526" s="529" t="s">
        <v>346</v>
      </c>
      <c r="BI526" s="530"/>
      <c r="BJ526" s="267" t="s">
        <v>233</v>
      </c>
      <c r="BK526" s="531"/>
      <c r="BL526" s="498"/>
      <c r="BM526" s="498"/>
      <c r="BN526" s="532"/>
    </row>
    <row r="527" spans="1:68" s="528" customFormat="1">
      <c r="A527" s="533"/>
      <c r="B527" s="533"/>
      <c r="C527" s="299" t="s">
        <v>303</v>
      </c>
      <c r="D527" s="1099" t="s">
        <v>477</v>
      </c>
      <c r="E527" s="1099"/>
      <c r="F527" s="1099"/>
      <c r="G527" s="1099"/>
      <c r="H527" s="1099"/>
      <c r="I527" s="1099"/>
      <c r="J527" s="1099"/>
      <c r="K527" s="1099"/>
      <c r="L527" s="1099"/>
      <c r="M527" s="1099"/>
      <c r="N527" s="1099"/>
      <c r="O527" s="1099"/>
      <c r="P527" s="534"/>
      <c r="Q527" s="534"/>
      <c r="R527" s="534"/>
      <c r="S527" s="534"/>
      <c r="T527" s="534"/>
      <c r="U527" s="534"/>
      <c r="V527" s="534"/>
      <c r="W527" s="535"/>
      <c r="X527" s="1088">
        <f>'общие сведения'!O5</f>
        <v>680</v>
      </c>
      <c r="Y527" s="1084"/>
      <c r="Z527" s="1084"/>
      <c r="AA527" s="1084"/>
      <c r="AB527" s="1084"/>
      <c r="AC527" s="1084"/>
      <c r="AD527" s="1084"/>
      <c r="AE527" s="1084"/>
      <c r="AF527" s="1084"/>
      <c r="AG527" s="1084"/>
      <c r="AH527" s="1084"/>
      <c r="AI527" s="1084"/>
      <c r="AJ527" s="1084"/>
      <c r="AK527" s="1084"/>
      <c r="AL527" s="1084"/>
      <c r="AM527" s="1084"/>
      <c r="AN527" s="1084"/>
      <c r="AO527" s="1084"/>
      <c r="AP527" s="1084"/>
      <c r="AQ527" s="1084"/>
      <c r="AR527" s="1084"/>
      <c r="AS527" s="1084"/>
      <c r="AT527" s="1084"/>
      <c r="AU527" s="1084"/>
      <c r="AV527" s="1084"/>
      <c r="AW527" s="1084"/>
      <c r="AX527" s="1084"/>
      <c r="AY527" s="1084"/>
      <c r="AZ527" s="1084"/>
      <c r="BA527" s="1089"/>
      <c r="BE527" s="536"/>
      <c r="BF527" s="422"/>
      <c r="BG527" s="37" t="s">
        <v>234</v>
      </c>
      <c r="BH527" s="537"/>
      <c r="BI527" s="538" t="s">
        <v>347</v>
      </c>
      <c r="BJ527" s="267"/>
      <c r="BK527" s="531"/>
      <c r="BL527" s="498"/>
      <c r="BM527" s="498"/>
      <c r="BN527" s="494"/>
    </row>
    <row r="528" spans="1:68" s="533" customFormat="1">
      <c r="A528" s="528"/>
      <c r="B528" s="528"/>
      <c r="C528" s="298" t="s">
        <v>336</v>
      </c>
      <c r="D528" s="1084" t="s">
        <v>478</v>
      </c>
      <c r="E528" s="1084"/>
      <c r="F528" s="1084"/>
      <c r="G528" s="1084"/>
      <c r="H528" s="1084"/>
      <c r="I528" s="1084"/>
      <c r="J528" s="1084"/>
      <c r="K528" s="1084"/>
      <c r="L528" s="1084"/>
      <c r="M528" s="1084"/>
      <c r="N528" s="1084"/>
      <c r="O528" s="1084"/>
      <c r="P528" s="539"/>
      <c r="Q528" s="539"/>
      <c r="R528" s="539"/>
      <c r="S528" s="539"/>
      <c r="T528" s="539"/>
      <c r="U528" s="539"/>
      <c r="V528" s="539"/>
      <c r="W528" s="540"/>
      <c r="X528" s="1088">
        <f>'общие сведения'!P5</f>
        <v>1280</v>
      </c>
      <c r="Y528" s="1084"/>
      <c r="Z528" s="1084"/>
      <c r="AA528" s="1084"/>
      <c r="AB528" s="1084"/>
      <c r="AC528" s="1084"/>
      <c r="AD528" s="1084"/>
      <c r="AE528" s="1084"/>
      <c r="AF528" s="1084"/>
      <c r="AG528" s="1084"/>
      <c r="AH528" s="1084"/>
      <c r="AI528" s="1084"/>
      <c r="AJ528" s="1084"/>
      <c r="AK528" s="1084"/>
      <c r="AL528" s="1084"/>
      <c r="AM528" s="1084"/>
      <c r="AN528" s="1084"/>
      <c r="AO528" s="1084"/>
      <c r="AP528" s="1084"/>
      <c r="AQ528" s="1084"/>
      <c r="AR528" s="1084"/>
      <c r="AS528" s="1084"/>
      <c r="AT528" s="1084"/>
      <c r="AU528" s="1084"/>
      <c r="AV528" s="1084"/>
      <c r="AW528" s="1084"/>
      <c r="AX528" s="1084"/>
      <c r="AY528" s="1084"/>
      <c r="AZ528" s="1084"/>
      <c r="BA528" s="1089"/>
      <c r="BB528" s="528"/>
      <c r="BC528" s="528"/>
      <c r="BD528" s="528"/>
      <c r="BE528" s="536"/>
      <c r="BF528" s="422"/>
      <c r="BG528" s="37">
        <f>SUM(BG114:BG525)</f>
        <v>0</v>
      </c>
      <c r="BH528" s="37">
        <f>SUM(BH114:BH525)</f>
        <v>6670</v>
      </c>
      <c r="BI528" s="37">
        <f>SUM(BI114:BI525)</f>
        <v>3010</v>
      </c>
      <c r="BJ528" s="541">
        <f>SUM(BH528:BI528)</f>
        <v>9680</v>
      </c>
      <c r="BK528" s="542"/>
      <c r="BL528" s="498"/>
      <c r="BM528" s="498"/>
      <c r="BN528" s="532"/>
    </row>
    <row r="529" spans="1:66" s="10" customFormat="1" ht="26.25" customHeight="1">
      <c r="A529" s="41"/>
      <c r="B529" s="41"/>
      <c r="C529" s="41"/>
      <c r="D529" s="41"/>
      <c r="E529" s="41"/>
      <c r="BF529" s="402"/>
      <c r="BG529" s="30"/>
      <c r="BH529" s="30"/>
      <c r="BI529" s="30"/>
      <c r="BJ529" s="68"/>
      <c r="BL529" s="11"/>
      <c r="BM529" s="36"/>
      <c r="BN529" s="36"/>
    </row>
    <row r="530" spans="1:66" s="533" customFormat="1">
      <c r="A530" s="415"/>
      <c r="B530" s="415"/>
      <c r="C530" s="425" t="s">
        <v>666</v>
      </c>
      <c r="AN530" s="1086" t="str">
        <f>IF(OR(FIO="",BG528=0),"",BG528)</f>
        <v/>
      </c>
      <c r="AO530" s="1086"/>
      <c r="AP530" s="1086"/>
      <c r="AQ530" s="1086"/>
      <c r="AR530" s="1086"/>
      <c r="AS530" s="1086"/>
      <c r="AT530" s="528"/>
      <c r="AU530" s="425" t="s">
        <v>300</v>
      </c>
      <c r="BF530" s="432"/>
      <c r="BG530" s="547"/>
      <c r="BH530" s="547"/>
      <c r="BI530" s="547"/>
      <c r="BJ530" s="548"/>
      <c r="BL530" s="428"/>
      <c r="BM530" s="428"/>
    </row>
    <row r="531" spans="1:66" s="8" customFormat="1" ht="4.5" customHeight="1">
      <c r="BE531" s="4"/>
      <c r="BF531" s="402"/>
      <c r="BG531" s="4"/>
      <c r="BH531" s="4"/>
      <c r="BI531" s="4"/>
      <c r="BJ531" s="69"/>
    </row>
    <row r="532" spans="1:66" s="10" customFormat="1" ht="15.75" customHeight="1">
      <c r="C532" s="16" t="s">
        <v>356</v>
      </c>
      <c r="Q532" s="1082" t="str">
        <f>IF(OR(Всего="",FIO=""),"",IF(BI32&lt;31,IF(BG33=1,BG32,""),""))</f>
        <v/>
      </c>
      <c r="R532" s="1082"/>
      <c r="S532" s="1082"/>
      <c r="T532" s="1082"/>
      <c r="U532" s="1082"/>
      <c r="V532" s="1082"/>
      <c r="W532" s="1082"/>
      <c r="X532" s="1082"/>
      <c r="Y532" s="1082"/>
      <c r="Z532" s="1082"/>
      <c r="AA532" s="1082"/>
      <c r="AB532" s="1082"/>
      <c r="AC532" s="1082"/>
      <c r="AD532" s="1082"/>
      <c r="AE532" s="1082"/>
      <c r="AF532" s="1082"/>
      <c r="AG532" s="1082"/>
      <c r="AH532" s="1082"/>
      <c r="AI532" s="1082"/>
      <c r="AJ532" s="1082"/>
      <c r="AK532" s="1082"/>
      <c r="AL532" s="1082" t="str">
        <f>IF(OR(Всего="",FIO=""),"",
IF(X50="первая",
IF(Всего&gt;=порог_п,"соответствует","не соответствует"),
IF(Всего&gt;=порог_в,"соответствует","не соответствует")))</f>
        <v/>
      </c>
      <c r="AM532" s="1082"/>
      <c r="AN532" s="1082"/>
      <c r="AO532" s="1082"/>
      <c r="AP532" s="1082"/>
      <c r="AQ532" s="1082"/>
      <c r="AR532" s="1082"/>
      <c r="AS532" s="1082"/>
      <c r="AT532" s="1082"/>
      <c r="AU532" s="1082"/>
      <c r="AV532" s="1082"/>
      <c r="AX532" s="16" t="s">
        <v>302</v>
      </c>
      <c r="BE532" s="348"/>
      <c r="BF532" s="546"/>
    </row>
    <row r="533" spans="1:66" s="10" customFormat="1" ht="15">
      <c r="B533" s="16" t="s">
        <v>333</v>
      </c>
      <c r="T533" s="1082" t="str">
        <f>IF(OR(AN530="",FIO="",X50=""),"",IF(X50="первая",C527,C528))</f>
        <v/>
      </c>
      <c r="U533" s="1082"/>
      <c r="V533" s="1082"/>
      <c r="W533" s="1082"/>
      <c r="X533" s="1082"/>
      <c r="Y533" s="1082"/>
      <c r="AA533" s="16" t="s">
        <v>301</v>
      </c>
      <c r="BE533" s="348"/>
      <c r="BF533" s="546"/>
    </row>
    <row r="534" spans="1:66" s="8" customFormat="1" hidden="1">
      <c r="BE534" s="2"/>
      <c r="BF534" s="402"/>
    </row>
    <row r="535" spans="1:66" s="8" customFormat="1" ht="15.75" hidden="1" customHeight="1">
      <c r="B535" s="194" t="s">
        <v>332</v>
      </c>
      <c r="C535" s="194"/>
      <c r="E535" s="194"/>
      <c r="F535" s="194"/>
      <c r="G535" s="194"/>
      <c r="H535" s="194"/>
      <c r="I535" s="194"/>
      <c r="J535" s="194"/>
      <c r="K535" s="194"/>
      <c r="L535" s="194"/>
      <c r="M535" s="194"/>
      <c r="N535" s="194"/>
      <c r="BE535" s="2"/>
      <c r="BF535" s="402"/>
      <c r="BG535" s="2"/>
      <c r="BH535" s="2"/>
      <c r="BI535" s="2"/>
      <c r="BJ535" s="13"/>
      <c r="BK535" s="13"/>
      <c r="BL535" s="13"/>
      <c r="BM535" s="13"/>
      <c r="BN535" s="13"/>
    </row>
    <row r="536" spans="1:66" s="8" customFormat="1" ht="15.75" hidden="1">
      <c r="B536" s="194" t="s">
        <v>91</v>
      </c>
      <c r="C536" s="194"/>
      <c r="E536" s="194"/>
      <c r="F536" s="194"/>
      <c r="G536" s="194"/>
      <c r="H536" s="194"/>
      <c r="I536" s="194"/>
      <c r="J536" s="194"/>
      <c r="K536" s="194"/>
      <c r="L536" s="194"/>
      <c r="M536" s="194"/>
      <c r="N536" s="227"/>
      <c r="O536" s="170"/>
      <c r="P536" s="170"/>
      <c r="Q536" s="170"/>
      <c r="R536" s="170"/>
      <c r="S536" s="170"/>
      <c r="T536" s="170"/>
      <c r="U536" s="170"/>
      <c r="V536" s="170"/>
      <c r="W536" s="170"/>
      <c r="X536" s="170"/>
      <c r="Y536" s="170"/>
      <c r="AB536" s="170"/>
      <c r="AC536" s="226" t="str">
        <f>IF(FIO&lt;&gt;"",IF(фио_предс&lt;&gt;"",'общие сведения'!L98,""),"")</f>
        <v/>
      </c>
      <c r="AD536" s="170"/>
      <c r="AE536" s="170"/>
      <c r="AF536" s="170"/>
      <c r="AG536" s="170"/>
      <c r="AH536" s="170"/>
      <c r="AI536" s="170"/>
      <c r="AJ536" s="170"/>
      <c r="AK536" s="170"/>
      <c r="AL536" s="170"/>
      <c r="AM536" s="170"/>
      <c r="AN536" s="170"/>
      <c r="AO536" s="170"/>
      <c r="AP536" s="170"/>
      <c r="AQ536" s="170"/>
      <c r="AR536" s="170"/>
      <c r="AS536" s="170"/>
      <c r="AT536" s="170"/>
      <c r="AU536" s="170"/>
      <c r="AV536" s="170"/>
      <c r="AW536" s="170"/>
      <c r="AX536" s="170"/>
      <c r="AY536" s="170"/>
      <c r="AZ536" s="170"/>
      <c r="BA536" s="170"/>
      <c r="BB536" s="170"/>
      <c r="BC536" s="170"/>
      <c r="BD536" s="170"/>
      <c r="BE536" s="170"/>
      <c r="BF536" s="402"/>
      <c r="BG536" s="2"/>
      <c r="BH536" s="2"/>
      <c r="BI536" s="2"/>
      <c r="BJ536" s="67"/>
      <c r="BL536" s="40"/>
      <c r="BN536" s="15"/>
    </row>
    <row r="537" spans="1:66" s="8" customFormat="1" ht="22.5" hidden="1" customHeight="1">
      <c r="B537" s="194" t="s">
        <v>608</v>
      </c>
      <c r="N537" s="194"/>
      <c r="AK537" s="57" t="s">
        <v>335</v>
      </c>
      <c r="BF537" s="402"/>
      <c r="BJ537" s="34"/>
      <c r="BK537" s="13"/>
      <c r="BL537" s="13"/>
      <c r="BM537" s="13"/>
      <c r="BN537" s="13"/>
    </row>
    <row r="538" spans="1:66" s="8" customFormat="1" ht="15.75" hidden="1">
      <c r="B538" s="194" t="s">
        <v>609</v>
      </c>
      <c r="N538" s="227"/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AB538" s="170"/>
      <c r="AC538" s="226" t="str">
        <f>IF(FIO&lt;&gt;"",IF(фио_1чл&lt;&gt;"",'общие сведения'!L100,""),"")</f>
        <v/>
      </c>
      <c r="AD538" s="170"/>
      <c r="AE538" s="170"/>
      <c r="AF538" s="170"/>
      <c r="AG538" s="170"/>
      <c r="AH538" s="170"/>
      <c r="AI538" s="170"/>
      <c r="AJ538" s="170"/>
      <c r="AK538" s="170"/>
      <c r="AL538" s="170"/>
      <c r="AM538" s="170"/>
      <c r="AN538" s="170"/>
      <c r="AO538" s="170"/>
      <c r="AP538" s="170"/>
      <c r="AQ538" s="170"/>
      <c r="AR538" s="170"/>
      <c r="AS538" s="170"/>
      <c r="AT538" s="170"/>
      <c r="AU538" s="170"/>
      <c r="AV538" s="170"/>
      <c r="AW538" s="170"/>
      <c r="AX538" s="170"/>
      <c r="AY538" s="170"/>
      <c r="AZ538" s="170"/>
      <c r="BA538" s="170"/>
      <c r="BB538" s="170"/>
      <c r="BC538" s="170"/>
      <c r="BD538" s="170"/>
      <c r="BE538" s="226"/>
      <c r="BF538" s="402"/>
      <c r="BG538" s="16"/>
      <c r="BH538" s="16"/>
      <c r="BI538" s="16"/>
      <c r="BJ538" s="69"/>
      <c r="BK538" s="41"/>
      <c r="BL538" s="41"/>
      <c r="BN538" s="14"/>
    </row>
    <row r="539" spans="1:66" s="8" customFormat="1" ht="15.75" hidden="1">
      <c r="A539" s="193"/>
      <c r="N539" s="194"/>
      <c r="AC539" s="43"/>
      <c r="AK539" s="57" t="s">
        <v>335</v>
      </c>
      <c r="BE539" s="41"/>
      <c r="BF539" s="402"/>
      <c r="BH539" s="16"/>
      <c r="BI539" s="16"/>
      <c r="BJ539" s="65"/>
      <c r="BK539" s="16"/>
      <c r="BL539" s="16"/>
      <c r="BM539" s="16"/>
      <c r="BN539" s="16"/>
    </row>
    <row r="540" spans="1:66" s="8" customFormat="1" ht="15.75" hidden="1">
      <c r="A540" s="193"/>
      <c r="N540" s="227"/>
      <c r="O540" s="170"/>
      <c r="P540" s="170"/>
      <c r="Q540" s="170"/>
      <c r="R540" s="170"/>
      <c r="S540" s="170"/>
      <c r="T540" s="170"/>
      <c r="U540" s="170"/>
      <c r="V540" s="170"/>
      <c r="W540" s="170"/>
      <c r="X540" s="170"/>
      <c r="Y540" s="170"/>
      <c r="AB540" s="170"/>
      <c r="AC540" s="226" t="str">
        <f>IF(FIO&lt;&gt;"",IF(фио_2чл&lt;&gt;"",'общие сведения'!L102,""),"")</f>
        <v/>
      </c>
      <c r="AD540" s="170"/>
      <c r="AE540" s="170"/>
      <c r="AF540" s="170"/>
      <c r="AG540" s="170"/>
      <c r="AH540" s="170"/>
      <c r="AI540" s="170"/>
      <c r="AJ540" s="170"/>
      <c r="AK540" s="170"/>
      <c r="AL540" s="170"/>
      <c r="AM540" s="170"/>
      <c r="AN540" s="170"/>
      <c r="AO540" s="170"/>
      <c r="AP540" s="170"/>
      <c r="AQ540" s="170"/>
      <c r="AR540" s="170"/>
      <c r="AS540" s="170"/>
      <c r="AT540" s="170"/>
      <c r="AU540" s="170"/>
      <c r="AV540" s="170"/>
      <c r="AW540" s="170"/>
      <c r="AX540" s="170"/>
      <c r="AY540" s="170"/>
      <c r="AZ540" s="170"/>
      <c r="BA540" s="170"/>
      <c r="BB540" s="170"/>
      <c r="BC540" s="170"/>
      <c r="BD540" s="170"/>
      <c r="BE540" s="170"/>
      <c r="BF540" s="402"/>
      <c r="BG540" s="2"/>
      <c r="BH540" s="2"/>
      <c r="BI540" s="2"/>
      <c r="BJ540" s="67"/>
      <c r="BL540" s="12"/>
      <c r="BM540" s="2"/>
      <c r="BN540" s="2"/>
    </row>
    <row r="541" spans="1:66" s="8" customFormat="1" ht="15.75" hidden="1">
      <c r="A541" s="193"/>
      <c r="N541" s="194"/>
      <c r="AC541" s="43"/>
      <c r="AK541" s="57" t="s">
        <v>335</v>
      </c>
      <c r="BE541" s="42"/>
      <c r="BF541" s="402"/>
      <c r="BG541" s="2"/>
      <c r="BI541" s="42"/>
      <c r="BJ541" s="70"/>
      <c r="BK541" s="42"/>
      <c r="BL541" s="42"/>
      <c r="BM541" s="42"/>
      <c r="BN541" s="42"/>
    </row>
    <row r="542" spans="1:66" s="8" customFormat="1" ht="15.75" hidden="1">
      <c r="A542" s="193"/>
      <c r="N542" s="227"/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AB542" s="170"/>
      <c r="AC542" s="226" t="str">
        <f>IF(FIO&lt;&gt;"",IF(фио_3чл&lt;&gt;"",'общие сведения'!L104,""),"")</f>
        <v/>
      </c>
      <c r="AD542" s="170"/>
      <c r="AE542" s="170"/>
      <c r="AF542" s="170"/>
      <c r="AG542" s="170"/>
      <c r="AH542" s="170"/>
      <c r="AI542" s="170"/>
      <c r="AJ542" s="170"/>
      <c r="AK542" s="170"/>
      <c r="AL542" s="170"/>
      <c r="AM542" s="170"/>
      <c r="AN542" s="170"/>
      <c r="AO542" s="170"/>
      <c r="AP542" s="170"/>
      <c r="AQ542" s="170"/>
      <c r="AR542" s="170"/>
      <c r="AS542" s="170"/>
      <c r="AT542" s="170"/>
      <c r="AU542" s="170"/>
      <c r="AV542" s="170"/>
      <c r="AW542" s="170"/>
      <c r="AX542" s="170"/>
      <c r="AY542" s="170"/>
      <c r="AZ542" s="170"/>
      <c r="BA542" s="170"/>
      <c r="BB542" s="170"/>
      <c r="BC542" s="170"/>
      <c r="BD542" s="170"/>
      <c r="BE542" s="227"/>
      <c r="BF542" s="402"/>
      <c r="BI542" s="43"/>
      <c r="BJ542" s="71"/>
      <c r="BK542" s="43"/>
      <c r="BL542" s="43"/>
      <c r="BM542" s="43"/>
      <c r="BN542" s="43"/>
    </row>
    <row r="543" spans="1:66" s="8" customFormat="1" ht="15.75" hidden="1">
      <c r="A543" s="193"/>
      <c r="AA543" s="43"/>
      <c r="AC543" s="43"/>
      <c r="BE543" s="42"/>
      <c r="BF543" s="402"/>
      <c r="BG543" s="2"/>
      <c r="BI543" s="42"/>
      <c r="BJ543" s="70"/>
      <c r="BK543" s="42"/>
      <c r="BL543" s="42"/>
      <c r="BM543" s="42"/>
      <c r="BN543" s="42"/>
    </row>
    <row r="544" spans="1:66" s="8" customFormat="1" ht="7.5" hidden="1" customHeight="1">
      <c r="A544" s="192"/>
      <c r="BE544" s="42"/>
      <c r="BF544" s="402"/>
      <c r="BG544" s="2"/>
      <c r="BI544" s="42"/>
      <c r="BJ544" s="70"/>
      <c r="BK544" s="42"/>
      <c r="BL544" s="42"/>
      <c r="BM544" s="42"/>
      <c r="BN544" s="42"/>
    </row>
    <row r="545" spans="1:66" s="8" customFormat="1" ht="15.75" hidden="1">
      <c r="A545" s="191"/>
      <c r="B545" s="194"/>
      <c r="E545" s="194"/>
      <c r="F545" s="194"/>
      <c r="G545" s="194" t="s">
        <v>208</v>
      </c>
      <c r="J545" s="190"/>
      <c r="AH545" s="205" t="str">
        <f>IF(AN530&lt;&gt;""," «  "&amp;'общие сведения'!C107&amp;"  »  "&amp;'общие сведения'!E107&amp;"  20"&amp;'общие сведения'!H107&amp;" г.","« __ » ___________  20__ г.")</f>
        <v>« __ » ___________  20__ г.</v>
      </c>
      <c r="BE545" s="42"/>
      <c r="BF545" s="402"/>
      <c r="BI545" s="43"/>
      <c r="BJ545" s="71"/>
      <c r="BK545" s="43"/>
      <c r="BL545" s="43"/>
      <c r="BM545" s="43"/>
      <c r="BN545" s="43"/>
    </row>
    <row r="546" spans="1:66" s="8" customFormat="1" ht="12.75" hidden="1" customHeight="1">
      <c r="A546" s="191"/>
      <c r="BE546" s="42"/>
      <c r="BF546" s="402"/>
      <c r="BI546" s="43"/>
      <c r="BJ546" s="71"/>
      <c r="BK546" s="43"/>
      <c r="BL546" s="43"/>
      <c r="BM546" s="43"/>
      <c r="BN546" s="43"/>
    </row>
    <row r="547" spans="1:66" s="8" customFormat="1" ht="12.75" hidden="1" customHeight="1">
      <c r="BE547" s="42"/>
      <c r="BF547" s="402"/>
      <c r="BI547" s="43"/>
      <c r="BJ547" s="71"/>
      <c r="BK547" s="43"/>
      <c r="BL547" s="43"/>
      <c r="BM547" s="43"/>
      <c r="BN547" s="43"/>
    </row>
    <row r="548" spans="1:66" s="8" customFormat="1" ht="12.75" hidden="1" customHeight="1"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  <c r="V548" s="170"/>
      <c r="W548" s="170"/>
      <c r="X548" s="170"/>
      <c r="Y548" s="170"/>
      <c r="Z548" s="170"/>
      <c r="AA548" s="170"/>
      <c r="AB548" s="170"/>
      <c r="AC548" s="170"/>
      <c r="AD548" s="170"/>
      <c r="AE548" s="170"/>
      <c r="AF548" s="170"/>
      <c r="AG548" s="170"/>
      <c r="AH548" s="170"/>
      <c r="AI548" s="170"/>
      <c r="AJ548" s="170"/>
      <c r="AK548" s="170"/>
      <c r="AL548" s="170"/>
      <c r="AM548" s="170"/>
      <c r="AN548" s="170"/>
      <c r="AO548" s="170"/>
      <c r="AP548" s="170"/>
      <c r="AQ548" s="170"/>
      <c r="AR548" s="170"/>
      <c r="AS548" s="170"/>
      <c r="AT548" s="170"/>
      <c r="AU548" s="170"/>
      <c r="AV548" s="170"/>
      <c r="AW548" s="170"/>
      <c r="AX548" s="170"/>
      <c r="AY548" s="170"/>
      <c r="AZ548" s="170"/>
      <c r="BA548" s="170"/>
      <c r="BB548" s="170"/>
      <c r="BC548" s="170"/>
      <c r="BD548" s="170"/>
      <c r="BE548" s="227"/>
      <c r="BF548" s="402"/>
      <c r="BG548" s="2"/>
      <c r="BH548" s="42"/>
      <c r="BI548" s="42"/>
      <c r="BJ548" s="70"/>
      <c r="BK548" s="42"/>
      <c r="BL548" s="42"/>
      <c r="BM548" s="42"/>
      <c r="BN548" s="42"/>
    </row>
    <row r="549" spans="1:66" s="8" customFormat="1" ht="17.25" hidden="1">
      <c r="AB549" s="188" t="s">
        <v>428</v>
      </c>
      <c r="BE549" s="42"/>
      <c r="BF549" s="402"/>
      <c r="BI549" s="43"/>
      <c r="BJ549" s="71"/>
      <c r="BK549" s="43"/>
      <c r="BL549" s="43"/>
      <c r="BM549" s="43"/>
      <c r="BN549" s="43"/>
    </row>
    <row r="550" spans="1:66" s="8" customFormat="1" ht="15.75" hidden="1">
      <c r="B550" s="206" t="s">
        <v>207</v>
      </c>
      <c r="S550" s="170"/>
      <c r="T550" s="170"/>
      <c r="U550" s="170"/>
      <c r="V550" s="170"/>
      <c r="W550" s="170"/>
      <c r="X550" s="170"/>
      <c r="Y550" s="170"/>
      <c r="Z550" s="170"/>
      <c r="AA550" s="170"/>
      <c r="AB550" s="170"/>
      <c r="AD550" s="170"/>
      <c r="AE550" s="226" t="str">
        <f>IF(FIO&lt;&gt;"",'общие сведения'!L27,"")</f>
        <v/>
      </c>
      <c r="AF550" s="170"/>
      <c r="AG550" s="170"/>
      <c r="AH550" s="170"/>
      <c r="AI550" s="170"/>
      <c r="AJ550" s="170"/>
      <c r="AK550" s="170"/>
      <c r="AL550" s="170"/>
      <c r="AM550" s="170"/>
      <c r="AN550" s="170"/>
      <c r="AO550" s="170"/>
      <c r="AP550" s="170"/>
      <c r="AQ550" s="170"/>
      <c r="AR550" s="170"/>
      <c r="AS550" s="170"/>
      <c r="AT550" s="170"/>
      <c r="AU550" s="170"/>
      <c r="AV550" s="170"/>
      <c r="AW550" s="170"/>
      <c r="AX550" s="170"/>
      <c r="AY550" s="170"/>
      <c r="AZ550" s="170"/>
      <c r="BA550" s="170"/>
      <c r="BB550" s="170"/>
      <c r="BC550" s="170"/>
      <c r="BD550" s="170"/>
      <c r="BE550" s="227"/>
      <c r="BF550" s="402"/>
      <c r="BI550" s="43"/>
      <c r="BJ550" s="71"/>
      <c r="BK550" s="43"/>
      <c r="BL550" s="43"/>
      <c r="BM550" s="43"/>
      <c r="BN550" s="43"/>
    </row>
    <row r="551" spans="1:66" s="8" customFormat="1" ht="15.75" hidden="1">
      <c r="T551" s="228" t="s">
        <v>334</v>
      </c>
      <c r="AR551" s="57" t="s">
        <v>335</v>
      </c>
      <c r="BF551" s="402"/>
      <c r="BI551" s="44"/>
      <c r="BJ551" s="72"/>
      <c r="BK551" s="45"/>
      <c r="BL551" s="46"/>
      <c r="BM551" s="47"/>
      <c r="BN551" s="2"/>
    </row>
    <row r="552" spans="1:66" s="8" customFormat="1" ht="15.75" hidden="1">
      <c r="BF552" s="402"/>
      <c r="BI552" s="44"/>
      <c r="BJ552" s="72"/>
      <c r="BK552" s="45"/>
      <c r="BL552" s="46"/>
      <c r="BM552" s="47"/>
      <c r="BN552" s="2"/>
    </row>
    <row r="553" spans="1:66" s="8" customFormat="1" ht="15.75" hidden="1">
      <c r="BF553" s="402"/>
      <c r="BI553" s="44"/>
      <c r="BJ553" s="72"/>
      <c r="BK553" s="45"/>
      <c r="BL553" s="46"/>
      <c r="BM553" s="47"/>
      <c r="BN553" s="2"/>
    </row>
    <row r="554" spans="1:66" s="8" customFormat="1" ht="9.75" hidden="1" customHeight="1">
      <c r="BF554" s="402"/>
      <c r="BI554" s="44"/>
      <c r="BJ554" s="72"/>
      <c r="BK554" s="45"/>
      <c r="BL554" s="46"/>
      <c r="BM554" s="47"/>
      <c r="BN554" s="2"/>
    </row>
    <row r="555" spans="1:66" s="8" customFormat="1" ht="15.75">
      <c r="D555" s="556" t="s">
        <v>345</v>
      </c>
      <c r="BE555" s="2"/>
      <c r="BF555" s="402"/>
      <c r="BG555" s="19"/>
      <c r="BH555" s="17"/>
      <c r="BI555" s="20"/>
      <c r="BJ555" s="72"/>
      <c r="BK555" s="20"/>
      <c r="BL555" s="18"/>
      <c r="BM555" s="21"/>
      <c r="BN555" s="2"/>
    </row>
    <row r="556" spans="1:66" s="8" customFormat="1" ht="6.75" customHeight="1">
      <c r="BE556" s="52"/>
      <c r="BF556" s="402"/>
      <c r="BG556" s="52"/>
      <c r="BH556" s="52"/>
      <c r="BI556" s="52"/>
      <c r="BJ556" s="22"/>
      <c r="BK556" s="52"/>
      <c r="BL556" s="52"/>
      <c r="BM556" s="52"/>
      <c r="BN556" s="52"/>
    </row>
    <row r="557" spans="1:66" s="8" customFormat="1" ht="15" customHeight="1">
      <c r="A557" s="1085" t="str">
        <f xml:space="preserve"> IF(AN530&lt;&gt;"",рек_итог,"")</f>
        <v/>
      </c>
      <c r="B557" s="1085"/>
      <c r="C557" s="1085"/>
      <c r="D557" s="1085"/>
      <c r="E557" s="1085"/>
      <c r="F557" s="1085"/>
      <c r="G557" s="1085"/>
      <c r="H557" s="1085"/>
      <c r="I557" s="1085"/>
      <c r="J557" s="1085"/>
      <c r="K557" s="1085"/>
      <c r="L557" s="1085"/>
      <c r="M557" s="1085"/>
      <c r="N557" s="1085"/>
      <c r="O557" s="1085"/>
      <c r="P557" s="1085"/>
      <c r="Q557" s="1085"/>
      <c r="R557" s="1085"/>
      <c r="S557" s="1085"/>
      <c r="T557" s="1085"/>
      <c r="U557" s="1085"/>
      <c r="V557" s="1085"/>
      <c r="W557" s="1085"/>
      <c r="X557" s="1085"/>
      <c r="Y557" s="1085"/>
      <c r="Z557" s="1085"/>
      <c r="AA557" s="1085"/>
      <c r="AB557" s="1085"/>
      <c r="AC557" s="1085"/>
      <c r="AD557" s="1085"/>
      <c r="AE557" s="1085"/>
      <c r="AF557" s="1085"/>
      <c r="AG557" s="1085"/>
      <c r="AH557" s="1085"/>
      <c r="AI557" s="1085"/>
      <c r="AJ557" s="1085"/>
      <c r="AK557" s="1085"/>
      <c r="AL557" s="1085"/>
      <c r="AM557" s="1085"/>
      <c r="AN557" s="1085"/>
      <c r="AO557" s="1085"/>
      <c r="AP557" s="1085"/>
      <c r="AQ557" s="1085"/>
      <c r="AR557" s="1085"/>
      <c r="AS557" s="1085"/>
      <c r="AT557" s="1085"/>
      <c r="AU557" s="1085"/>
      <c r="AV557" s="1085"/>
      <c r="AW557" s="1085"/>
      <c r="AX557" s="1085"/>
      <c r="AY557" s="1085"/>
      <c r="AZ557" s="1085"/>
      <c r="BA557" s="1085"/>
      <c r="BB557" s="1085"/>
      <c r="BC557" s="1085"/>
      <c r="BD557" s="1085"/>
      <c r="BE557" s="1085"/>
      <c r="BF557" s="402"/>
      <c r="BG557" s="2"/>
      <c r="BH557" s="2"/>
      <c r="BI557" s="2"/>
      <c r="BJ557" s="67"/>
      <c r="BK557" s="2"/>
      <c r="BL557" s="12"/>
      <c r="BM557" s="2"/>
      <c r="BN557" s="2"/>
    </row>
    <row r="558" spans="1:66" s="8" customFormat="1" ht="15">
      <c r="A558" s="1085"/>
      <c r="B558" s="1085"/>
      <c r="C558" s="1085"/>
      <c r="D558" s="1085"/>
      <c r="E558" s="1085"/>
      <c r="F558" s="1085"/>
      <c r="G558" s="1085"/>
      <c r="H558" s="1085"/>
      <c r="I558" s="1085"/>
      <c r="J558" s="1085"/>
      <c r="K558" s="1085"/>
      <c r="L558" s="1085"/>
      <c r="M558" s="1085"/>
      <c r="N558" s="1085"/>
      <c r="O558" s="1085"/>
      <c r="P558" s="1085"/>
      <c r="Q558" s="1085"/>
      <c r="R558" s="1085"/>
      <c r="S558" s="1085"/>
      <c r="T558" s="1085"/>
      <c r="U558" s="1085"/>
      <c r="V558" s="1085"/>
      <c r="W558" s="1085"/>
      <c r="X558" s="1085"/>
      <c r="Y558" s="1085"/>
      <c r="Z558" s="1085"/>
      <c r="AA558" s="1085"/>
      <c r="AB558" s="1085"/>
      <c r="AC558" s="1085"/>
      <c r="AD558" s="1085"/>
      <c r="AE558" s="1085"/>
      <c r="AF558" s="1085"/>
      <c r="AG558" s="1085"/>
      <c r="AH558" s="1085"/>
      <c r="AI558" s="1085"/>
      <c r="AJ558" s="1085"/>
      <c r="AK558" s="1085"/>
      <c r="AL558" s="1085"/>
      <c r="AM558" s="1085"/>
      <c r="AN558" s="1085"/>
      <c r="AO558" s="1085"/>
      <c r="AP558" s="1085"/>
      <c r="AQ558" s="1085"/>
      <c r="AR558" s="1085"/>
      <c r="AS558" s="1085"/>
      <c r="AT558" s="1085"/>
      <c r="AU558" s="1085"/>
      <c r="AV558" s="1085"/>
      <c r="AW558" s="1085"/>
      <c r="AX558" s="1085"/>
      <c r="AY558" s="1085"/>
      <c r="AZ558" s="1085"/>
      <c r="BA558" s="1085"/>
      <c r="BB558" s="1085"/>
      <c r="BC558" s="1085"/>
      <c r="BD558" s="1085"/>
      <c r="BE558" s="1085"/>
      <c r="BF558" s="402"/>
      <c r="BG558" s="49"/>
      <c r="BH558" s="2"/>
      <c r="BI558" s="1087"/>
      <c r="BJ558" s="1087"/>
      <c r="BK558" s="1087"/>
      <c r="BL558" s="1087"/>
      <c r="BM558" s="1087"/>
      <c r="BN558" s="1087"/>
    </row>
    <row r="559" spans="1:66" s="8" customFormat="1" ht="15.75">
      <c r="A559" s="1085"/>
      <c r="B559" s="1085"/>
      <c r="C559" s="1085"/>
      <c r="D559" s="1085"/>
      <c r="E559" s="1085"/>
      <c r="F559" s="1085"/>
      <c r="G559" s="1085"/>
      <c r="H559" s="1085"/>
      <c r="I559" s="1085"/>
      <c r="J559" s="1085"/>
      <c r="K559" s="1085"/>
      <c r="L559" s="1085"/>
      <c r="M559" s="1085"/>
      <c r="N559" s="1085"/>
      <c r="O559" s="1085"/>
      <c r="P559" s="1085"/>
      <c r="Q559" s="1085"/>
      <c r="R559" s="1085"/>
      <c r="S559" s="1085"/>
      <c r="T559" s="1085"/>
      <c r="U559" s="1085"/>
      <c r="V559" s="1085"/>
      <c r="W559" s="1085"/>
      <c r="X559" s="1085"/>
      <c r="Y559" s="1085"/>
      <c r="Z559" s="1085"/>
      <c r="AA559" s="1085"/>
      <c r="AB559" s="1085"/>
      <c r="AC559" s="1085"/>
      <c r="AD559" s="1085"/>
      <c r="AE559" s="1085"/>
      <c r="AF559" s="1085"/>
      <c r="AG559" s="1085"/>
      <c r="AH559" s="1085"/>
      <c r="AI559" s="1085"/>
      <c r="AJ559" s="1085"/>
      <c r="AK559" s="1085"/>
      <c r="AL559" s="1085"/>
      <c r="AM559" s="1085"/>
      <c r="AN559" s="1085"/>
      <c r="AO559" s="1085"/>
      <c r="AP559" s="1085"/>
      <c r="AQ559" s="1085"/>
      <c r="AR559" s="1085"/>
      <c r="AS559" s="1085"/>
      <c r="AT559" s="1085"/>
      <c r="AU559" s="1085"/>
      <c r="AV559" s="1085"/>
      <c r="AW559" s="1085"/>
      <c r="AX559" s="1085"/>
      <c r="AY559" s="1085"/>
      <c r="AZ559" s="1085"/>
      <c r="BA559" s="1085"/>
      <c r="BB559" s="1085"/>
      <c r="BC559" s="1085"/>
      <c r="BD559" s="1085"/>
      <c r="BE559" s="1085"/>
      <c r="BF559" s="402"/>
      <c r="BG559" s="50"/>
      <c r="BJ559" s="69"/>
      <c r="BK559" s="50"/>
      <c r="BL559" s="50"/>
      <c r="BM559" s="50"/>
      <c r="BN559" s="50"/>
    </row>
    <row r="560" spans="1:66" s="8" customFormat="1" ht="16.5" customHeight="1">
      <c r="A560" s="1085"/>
      <c r="B560" s="1085"/>
      <c r="C560" s="1085"/>
      <c r="D560" s="1085"/>
      <c r="E560" s="1085"/>
      <c r="F560" s="1085"/>
      <c r="G560" s="1085"/>
      <c r="H560" s="1085"/>
      <c r="I560" s="1085"/>
      <c r="J560" s="1085"/>
      <c r="K560" s="1085"/>
      <c r="L560" s="1085"/>
      <c r="M560" s="1085"/>
      <c r="N560" s="1085"/>
      <c r="O560" s="1085"/>
      <c r="P560" s="1085"/>
      <c r="Q560" s="1085"/>
      <c r="R560" s="1085"/>
      <c r="S560" s="1085"/>
      <c r="T560" s="1085"/>
      <c r="U560" s="1085"/>
      <c r="V560" s="1085"/>
      <c r="W560" s="1085"/>
      <c r="X560" s="1085"/>
      <c r="Y560" s="1085"/>
      <c r="Z560" s="1085"/>
      <c r="AA560" s="1085"/>
      <c r="AB560" s="1085"/>
      <c r="AC560" s="1085"/>
      <c r="AD560" s="1085"/>
      <c r="AE560" s="1085"/>
      <c r="AF560" s="1085"/>
      <c r="AG560" s="1085"/>
      <c r="AH560" s="1085"/>
      <c r="AI560" s="1085"/>
      <c r="AJ560" s="1085"/>
      <c r="AK560" s="1085"/>
      <c r="AL560" s="1085"/>
      <c r="AM560" s="1085"/>
      <c r="AN560" s="1085"/>
      <c r="AO560" s="1085"/>
      <c r="AP560" s="1085"/>
      <c r="AQ560" s="1085"/>
      <c r="AR560" s="1085"/>
      <c r="AS560" s="1085"/>
      <c r="AT560" s="1085"/>
      <c r="AU560" s="1085"/>
      <c r="AV560" s="1085"/>
      <c r="AW560" s="1085"/>
      <c r="AX560" s="1085"/>
      <c r="AY560" s="1085"/>
      <c r="AZ560" s="1085"/>
      <c r="BA560" s="1085"/>
      <c r="BB560" s="1085"/>
      <c r="BC560" s="1085"/>
      <c r="BD560" s="1085"/>
      <c r="BE560" s="1085"/>
      <c r="BF560" s="402"/>
      <c r="BG560" s="53"/>
      <c r="BH560" s="53"/>
      <c r="BI560" s="53"/>
      <c r="BJ560" s="73"/>
      <c r="BK560" s="53"/>
      <c r="BL560" s="53"/>
      <c r="BM560" s="53"/>
      <c r="BN560" s="53"/>
    </row>
    <row r="561" spans="1:66" s="8" customFormat="1" ht="16.5" customHeight="1">
      <c r="A561" s="195"/>
      <c r="B561" s="66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</row>
    <row r="562" spans="1:66" s="8" customFormat="1" ht="33" customHeight="1">
      <c r="A562" s="52"/>
      <c r="D562" s="1100" t="str">
        <f>IF(A576=13,"Экспертное заключение ГОТОВО к печати","ЭЗ не готово к печати")</f>
        <v>ЭЗ не готово к печати</v>
      </c>
      <c r="E562" s="1100"/>
      <c r="F562" s="1100"/>
      <c r="G562" s="1100"/>
      <c r="H562" s="1100"/>
      <c r="I562" s="1100"/>
      <c r="J562" s="1100"/>
      <c r="K562" s="1100"/>
      <c r="L562" s="1100"/>
      <c r="M562" s="1100"/>
      <c r="N562" s="1100"/>
      <c r="O562" s="1100"/>
      <c r="P562" s="1100"/>
      <c r="Q562" s="1100"/>
      <c r="R562" s="1100"/>
      <c r="S562" s="1100"/>
      <c r="T562" s="1100"/>
      <c r="U562" s="1100"/>
      <c r="V562" s="1100"/>
      <c r="W562" s="1100"/>
      <c r="X562" s="1100"/>
      <c r="Y562" s="1100"/>
      <c r="Z562" s="1100"/>
      <c r="AA562" s="1100"/>
      <c r="AB562" s="1100"/>
      <c r="AC562" s="1100"/>
      <c r="AD562" s="1100"/>
      <c r="AE562" s="1100"/>
      <c r="AF562" s="1100"/>
      <c r="AG562" s="1100"/>
      <c r="AH562" s="1100"/>
      <c r="AI562" s="1100"/>
      <c r="AJ562" s="1100"/>
      <c r="AK562" s="1100"/>
      <c r="AL562" s="1100"/>
      <c r="AM562" s="1100"/>
      <c r="AN562" s="1100"/>
      <c r="AO562" s="1100"/>
      <c r="AP562" s="1100"/>
      <c r="AQ562" s="1100"/>
      <c r="AW562" s="371"/>
      <c r="AX562" s="371"/>
      <c r="AY562" s="371"/>
      <c r="AZ562" s="371"/>
      <c r="BA562" s="371"/>
      <c r="BB562" s="371"/>
      <c r="BC562" s="371"/>
      <c r="BD562" s="371"/>
      <c r="BE562" s="371"/>
      <c r="BF562" s="22"/>
      <c r="BG562" s="22"/>
      <c r="BH562" s="22"/>
      <c r="BI562" s="22"/>
      <c r="BJ562" s="22"/>
      <c r="BK562" s="22"/>
      <c r="BL562" s="22"/>
      <c r="BN562" s="22"/>
    </row>
    <row r="563" spans="1:66" s="8" customFormat="1" ht="15">
      <c r="A563" s="231">
        <f t="shared" ref="A563:A575" si="1">IF(AF563=" + ",1,0)</f>
        <v>0</v>
      </c>
      <c r="B563"/>
      <c r="C563"/>
      <c r="D563" s="1083" t="s">
        <v>306</v>
      </c>
      <c r="E563" s="1083"/>
      <c r="F563" s="1083"/>
      <c r="G563" s="1083"/>
      <c r="H563" s="1083"/>
      <c r="I563" s="1083"/>
      <c r="J563" s="1083"/>
      <c r="K563" s="1083"/>
      <c r="L563" s="1083"/>
      <c r="M563" s="1083"/>
      <c r="N563" s="1083"/>
      <c r="O563" s="1083"/>
      <c r="P563" s="1083"/>
      <c r="Q563" s="1083"/>
      <c r="R563" s="1083"/>
      <c r="S563" s="1083"/>
      <c r="T563" s="1083"/>
      <c r="U563" s="1083"/>
      <c r="V563" s="1083"/>
      <c r="W563" s="1083"/>
      <c r="X563" s="1083"/>
      <c r="Y563" s="1083"/>
      <c r="Z563" s="1083"/>
      <c r="AA563" s="1083"/>
      <c r="AB563" s="1083"/>
      <c r="AC563" s="1083"/>
      <c r="AD563" s="1083"/>
      <c r="AE563" s="232"/>
      <c r="AF563" s="232" t="str">
        <f>IF(FIO&lt;&gt;""," + ","не заполнено")</f>
        <v>не заполнено</v>
      </c>
      <c r="AG563" s="233"/>
      <c r="AH563" s="239"/>
      <c r="AI563" s="239"/>
      <c r="AJ563" s="239"/>
      <c r="AK563" s="239"/>
      <c r="AL563" s="239"/>
      <c r="AM563" s="239"/>
      <c r="AN563" s="239"/>
      <c r="AO563" s="239"/>
      <c r="AP563" s="239"/>
      <c r="AQ563" s="232"/>
      <c r="BE563" s="22"/>
      <c r="BF563" s="22"/>
      <c r="BG563" s="22"/>
      <c r="BH563" s="22"/>
      <c r="BI563" s="22"/>
      <c r="BJ563" s="22"/>
      <c r="BK563" s="22"/>
      <c r="BL563" s="23"/>
      <c r="BN563" s="22"/>
    </row>
    <row r="564" spans="1:66" s="8" customFormat="1" ht="15">
      <c r="A564" s="231">
        <f t="shared" si="1"/>
        <v>0</v>
      </c>
      <c r="D564" s="1083" t="s">
        <v>338</v>
      </c>
      <c r="E564" s="1083"/>
      <c r="F564" s="1083"/>
      <c r="G564" s="1083"/>
      <c r="H564" s="1083"/>
      <c r="I564" s="1083"/>
      <c r="J564" s="1083"/>
      <c r="K564" s="1083"/>
      <c r="L564" s="1083"/>
      <c r="M564" s="1083"/>
      <c r="N564" s="1083"/>
      <c r="O564" s="1083"/>
      <c r="P564" s="1083"/>
      <c r="Q564" s="1083"/>
      <c r="R564" s="1083"/>
      <c r="S564" s="1083"/>
      <c r="T564" s="1083"/>
      <c r="U564" s="1083"/>
      <c r="V564" s="1083"/>
      <c r="W564" s="1083"/>
      <c r="X564" s="1083"/>
      <c r="Y564" s="1083"/>
      <c r="Z564" s="1083"/>
      <c r="AA564" s="1083"/>
      <c r="AB564" s="1083"/>
      <c r="AC564" s="1083"/>
      <c r="AD564" s="1083"/>
      <c r="AE564" s="234"/>
      <c r="AF564" s="234" t="str">
        <f>IF(J42&lt;&gt;""," + ","не заполнено")</f>
        <v>не заполнено</v>
      </c>
      <c r="AG564" s="235"/>
      <c r="AH564" s="240"/>
      <c r="AI564" s="240"/>
      <c r="AJ564" s="240"/>
      <c r="AK564" s="240"/>
      <c r="AL564" s="240"/>
      <c r="AM564" s="240"/>
      <c r="AN564" s="240"/>
      <c r="AO564" s="240"/>
      <c r="AP564" s="240"/>
      <c r="AQ564" s="234"/>
      <c r="BE564" s="22"/>
      <c r="BF564" s="22"/>
      <c r="BG564" s="22"/>
      <c r="BH564" s="22"/>
      <c r="BI564" s="22"/>
      <c r="BJ564" s="22"/>
      <c r="BK564" s="22"/>
      <c r="BL564" s="23"/>
      <c r="BN564" s="22"/>
    </row>
    <row r="565" spans="1:66" s="8" customFormat="1" ht="15.75" customHeight="1">
      <c r="A565" s="231">
        <f t="shared" si="1"/>
        <v>0</v>
      </c>
      <c r="D565" s="1083" t="s">
        <v>339</v>
      </c>
      <c r="E565" s="1083"/>
      <c r="F565" s="1083"/>
      <c r="G565" s="1083"/>
      <c r="H565" s="1083"/>
      <c r="I565" s="1083"/>
      <c r="J565" s="1083"/>
      <c r="K565" s="1083"/>
      <c r="L565" s="1083"/>
      <c r="M565" s="1083"/>
      <c r="N565" s="1083"/>
      <c r="O565" s="1083"/>
      <c r="P565" s="1083"/>
      <c r="Q565" s="1083"/>
      <c r="R565" s="1083"/>
      <c r="S565" s="1083"/>
      <c r="T565" s="1083"/>
      <c r="U565" s="1083"/>
      <c r="V565" s="1083"/>
      <c r="W565" s="1083"/>
      <c r="X565" s="1083"/>
      <c r="Y565" s="1083"/>
      <c r="Z565" s="1083"/>
      <c r="AA565" s="1083"/>
      <c r="AB565" s="1083"/>
      <c r="AC565" s="1083"/>
      <c r="AD565" s="1083"/>
      <c r="AE565" s="234"/>
      <c r="AF565" s="234" t="str">
        <f>IF(J45&lt;&gt;""," + ","не заполнено")</f>
        <v>не заполнено</v>
      </c>
      <c r="AG565" s="235"/>
      <c r="AH565" s="240"/>
      <c r="AI565" s="240"/>
      <c r="AJ565" s="240"/>
      <c r="AK565" s="240"/>
      <c r="AL565" s="240"/>
      <c r="AM565" s="240"/>
      <c r="AN565" s="240"/>
      <c r="AO565" s="240"/>
      <c r="AP565" s="240"/>
      <c r="AQ565" s="234"/>
      <c r="BE565" s="51"/>
      <c r="BF565" s="51"/>
      <c r="BG565" s="51"/>
      <c r="BH565" s="51"/>
      <c r="BI565" s="51"/>
      <c r="BJ565" s="74"/>
      <c r="BK565" s="51"/>
      <c r="BL565" s="51"/>
      <c r="BN565" s="51"/>
    </row>
    <row r="566" spans="1:66" s="8" customFormat="1" ht="15">
      <c r="A566" s="231">
        <f t="shared" si="1"/>
        <v>0</v>
      </c>
      <c r="D566" s="1083" t="s">
        <v>307</v>
      </c>
      <c r="E566" s="1083"/>
      <c r="F566" s="1083"/>
      <c r="G566" s="1083"/>
      <c r="H566" s="1083"/>
      <c r="I566" s="1083"/>
      <c r="J566" s="1083"/>
      <c r="K566" s="1083"/>
      <c r="L566" s="1083"/>
      <c r="M566" s="1083"/>
      <c r="N566" s="1083"/>
      <c r="O566" s="1083"/>
      <c r="P566" s="1083"/>
      <c r="Q566" s="1083"/>
      <c r="R566" s="1083"/>
      <c r="S566" s="1083"/>
      <c r="T566" s="1083"/>
      <c r="U566" s="1083"/>
      <c r="V566" s="1083"/>
      <c r="W566" s="1083"/>
      <c r="X566" s="1083"/>
      <c r="Y566" s="1083"/>
      <c r="Z566" s="1083"/>
      <c r="AA566" s="1083"/>
      <c r="AB566" s="1083"/>
      <c r="AC566" s="1083"/>
      <c r="AD566" s="1083"/>
      <c r="AE566" s="234"/>
      <c r="AF566" s="234" t="str">
        <f>IF(AK47&lt;&gt;""," + ","не заполнено")</f>
        <v>не заполнено</v>
      </c>
      <c r="AG566" s="235"/>
      <c r="AH566" s="240"/>
      <c r="AI566" s="240"/>
      <c r="AJ566" s="240"/>
      <c r="AK566" s="240"/>
      <c r="AL566" s="240"/>
      <c r="AM566" s="240"/>
      <c r="AN566" s="240"/>
      <c r="AO566" s="240"/>
      <c r="AP566" s="240"/>
      <c r="AQ566" s="234"/>
      <c r="BG566" s="28"/>
      <c r="BH566" s="28"/>
      <c r="BI566" s="28"/>
      <c r="BJ566" s="69"/>
      <c r="BL566" s="2"/>
      <c r="BN566" s="2"/>
    </row>
    <row r="567" spans="1:66" s="8" customFormat="1" ht="15">
      <c r="A567" s="231">
        <f t="shared" si="1"/>
        <v>0</v>
      </c>
      <c r="D567" s="1083" t="s">
        <v>348</v>
      </c>
      <c r="E567" s="1083"/>
      <c r="F567" s="1083"/>
      <c r="G567" s="1083"/>
      <c r="H567" s="1083"/>
      <c r="I567" s="1083"/>
      <c r="J567" s="1083"/>
      <c r="K567" s="1083"/>
      <c r="L567" s="1083"/>
      <c r="M567" s="1083"/>
      <c r="N567" s="1083"/>
      <c r="O567" s="1083"/>
      <c r="P567" s="1083"/>
      <c r="Q567" s="1083"/>
      <c r="R567" s="1083"/>
      <c r="S567" s="1083"/>
      <c r="T567" s="1083"/>
      <c r="U567" s="1083"/>
      <c r="V567" s="1083"/>
      <c r="W567" s="1083"/>
      <c r="X567" s="1083"/>
      <c r="Y567" s="1083"/>
      <c r="Z567" s="1083"/>
      <c r="AA567" s="1083"/>
      <c r="AB567" s="1083"/>
      <c r="AC567" s="1083"/>
      <c r="AD567" s="1083"/>
      <c r="AE567" s="234"/>
      <c r="AF567" s="234" t="str">
        <f>IF(Q48&lt;&gt;""," + ","не заполнено")</f>
        <v>не заполнено</v>
      </c>
      <c r="AG567" s="235"/>
      <c r="AH567" s="240"/>
      <c r="AI567" s="240"/>
      <c r="AJ567" s="240"/>
      <c r="AK567" s="240"/>
      <c r="AL567" s="240"/>
      <c r="AM567" s="240"/>
      <c r="AN567" s="240"/>
      <c r="AO567" s="240"/>
      <c r="AP567" s="240"/>
      <c r="AQ567" s="234"/>
      <c r="BG567" s="28"/>
      <c r="BH567" s="28"/>
      <c r="BI567" s="28"/>
      <c r="BJ567" s="69"/>
      <c r="BL567" s="2"/>
      <c r="BN567" s="2"/>
    </row>
    <row r="568" spans="1:66" ht="15">
      <c r="A568" s="231">
        <f t="shared" si="1"/>
        <v>0</v>
      </c>
      <c r="D568" s="1083" t="s">
        <v>349</v>
      </c>
      <c r="E568" s="1083"/>
      <c r="F568" s="1083"/>
      <c r="G568" s="1083"/>
      <c r="H568" s="1083"/>
      <c r="I568" s="1083"/>
      <c r="J568" s="1083"/>
      <c r="K568" s="1083"/>
      <c r="L568" s="1083"/>
      <c r="M568" s="1083"/>
      <c r="N568" s="1083"/>
      <c r="O568" s="1083"/>
      <c r="P568" s="1083"/>
      <c r="Q568" s="1083"/>
      <c r="R568" s="1083"/>
      <c r="S568" s="1083"/>
      <c r="T568" s="1083"/>
      <c r="U568" s="1083"/>
      <c r="V568" s="1083"/>
      <c r="W568" s="1083"/>
      <c r="X568" s="1083"/>
      <c r="Y568" s="1083"/>
      <c r="Z568" s="1083"/>
      <c r="AA568" s="1083"/>
      <c r="AB568" s="1083"/>
      <c r="AC568" s="1083"/>
      <c r="AD568" s="1083"/>
      <c r="AE568" s="234"/>
      <c r="AF568" s="234" t="str">
        <f>IF(X49&lt;&gt;""," + ","не заполнено")</f>
        <v>не заполнено</v>
      </c>
      <c r="AG568" s="236"/>
      <c r="AH568" s="240"/>
      <c r="AI568" s="240"/>
      <c r="AJ568" s="240"/>
      <c r="AK568" s="240"/>
      <c r="AL568" s="240"/>
      <c r="AM568" s="240"/>
      <c r="AN568" s="240"/>
      <c r="AO568" s="240"/>
      <c r="AP568" s="240"/>
      <c r="AQ568" s="234"/>
    </row>
    <row r="569" spans="1:66" ht="15">
      <c r="A569" s="231">
        <f t="shared" si="1"/>
        <v>0</v>
      </c>
      <c r="D569" s="1083" t="s">
        <v>350</v>
      </c>
      <c r="E569" s="1083"/>
      <c r="F569" s="1083"/>
      <c r="G569" s="1083"/>
      <c r="H569" s="1083"/>
      <c r="I569" s="1083"/>
      <c r="J569" s="1083"/>
      <c r="K569" s="1083"/>
      <c r="L569" s="1083"/>
      <c r="M569" s="1083"/>
      <c r="N569" s="1083"/>
      <c r="O569" s="1083"/>
      <c r="P569" s="1083"/>
      <c r="Q569" s="1083"/>
      <c r="R569" s="1083"/>
      <c r="S569" s="1083"/>
      <c r="T569" s="1083"/>
      <c r="U569" s="1083"/>
      <c r="V569" s="1083"/>
      <c r="W569" s="1083"/>
      <c r="X569" s="1083"/>
      <c r="Y569" s="1083"/>
      <c r="Z569" s="1083"/>
      <c r="AA569" s="1083"/>
      <c r="AB569" s="1083"/>
      <c r="AC569" s="1083"/>
      <c r="AD569" s="1083"/>
      <c r="AE569" s="230"/>
      <c r="AF569" s="234" t="str">
        <f>IF(AO49&lt;&gt;""," + ",IF(X49="нет"," + ","не заполнено"))</f>
        <v>не заполнено</v>
      </c>
      <c r="AG569" s="236"/>
      <c r="AH569" s="240"/>
      <c r="AI569" s="240"/>
      <c r="AJ569" s="240"/>
      <c r="AK569" s="240"/>
      <c r="AL569" s="240"/>
      <c r="AM569" s="240"/>
      <c r="AN569" s="240"/>
      <c r="AO569" s="240"/>
      <c r="AP569" s="240"/>
      <c r="AQ569" s="237"/>
    </row>
    <row r="570" spans="1:66" ht="15">
      <c r="A570" s="231">
        <v>1</v>
      </c>
      <c r="D570" s="1083" t="s">
        <v>308</v>
      </c>
      <c r="E570" s="1083"/>
      <c r="F570" s="1083"/>
      <c r="G570" s="1083"/>
      <c r="H570" s="1083"/>
      <c r="I570" s="1083"/>
      <c r="J570" s="1083"/>
      <c r="K570" s="1083"/>
      <c r="L570" s="1083"/>
      <c r="M570" s="1083"/>
      <c r="N570" s="1083"/>
      <c r="O570" s="1083"/>
      <c r="P570" s="1083"/>
      <c r="Q570" s="1083"/>
      <c r="R570" s="1083"/>
      <c r="S570" s="1083"/>
      <c r="T570" s="1083"/>
      <c r="U570" s="1083"/>
      <c r="V570" s="1083"/>
      <c r="W570" s="1083"/>
      <c r="X570" s="1083"/>
      <c r="Y570" s="1083"/>
      <c r="Z570" s="1083"/>
      <c r="AA570" s="1083"/>
      <c r="AB570" s="1083"/>
      <c r="AC570" s="1083"/>
      <c r="AD570" s="1083"/>
      <c r="AE570" s="238"/>
      <c r="AF570" s="234" t="str">
        <f>IF(X50&lt;&gt;"",IF(X50="первая"," + ",IF(AND(X50="высшая",OR(X49="первая",X49="высшая"))," + ","Внимание! Нет в наличии первой категории ")),"не заполнено")</f>
        <v>не заполнено</v>
      </c>
      <c r="AG570" s="236"/>
      <c r="AH570" s="240"/>
      <c r="AI570" s="240"/>
      <c r="AJ570" s="240"/>
      <c r="AK570" s="240"/>
      <c r="AL570" s="240"/>
      <c r="AM570" s="240"/>
      <c r="AN570" s="240"/>
      <c r="AO570" s="240"/>
      <c r="AP570" s="240"/>
      <c r="AQ570" s="238"/>
    </row>
    <row r="571" spans="1:66" ht="15">
      <c r="A571" s="231">
        <f t="shared" si="1"/>
        <v>0</v>
      </c>
      <c r="D571" s="1083" t="s">
        <v>418</v>
      </c>
      <c r="E571" s="1083"/>
      <c r="F571" s="1083"/>
      <c r="G571" s="1083"/>
      <c r="H571" s="1083"/>
      <c r="I571" s="1083"/>
      <c r="J571" s="1083"/>
      <c r="K571" s="1083"/>
      <c r="L571" s="1083"/>
      <c r="M571" s="1083"/>
      <c r="N571" s="1083"/>
      <c r="O571" s="1083"/>
      <c r="P571" s="1083"/>
      <c r="Q571" s="1083"/>
      <c r="R571" s="1083"/>
      <c r="S571" s="1083"/>
      <c r="T571" s="1083"/>
      <c r="U571" s="1083"/>
      <c r="V571" s="1083"/>
      <c r="W571" s="1083"/>
      <c r="X571" s="1083"/>
      <c r="Y571" s="1083"/>
      <c r="Z571" s="1083"/>
      <c r="AA571" s="1083"/>
      <c r="AB571" s="1083"/>
      <c r="AC571" s="1083"/>
      <c r="AD571" s="1083"/>
      <c r="AE571" s="236"/>
      <c r="AF571" s="234" t="str">
        <f>IF(AC536&lt;&gt;""," + ","не заполнено")</f>
        <v>не заполнено</v>
      </c>
      <c r="AG571" s="236"/>
      <c r="AH571" s="240"/>
      <c r="AI571" s="240"/>
      <c r="AJ571" s="240"/>
      <c r="AK571" s="240"/>
      <c r="AL571" s="240"/>
      <c r="AM571" s="240"/>
      <c r="AN571" s="240"/>
      <c r="AO571" s="240"/>
      <c r="AP571" s="240"/>
      <c r="AQ571" s="236"/>
    </row>
    <row r="572" spans="1:66" ht="15">
      <c r="A572" s="231">
        <f t="shared" si="1"/>
        <v>0</v>
      </c>
      <c r="D572" s="1091" t="s">
        <v>340</v>
      </c>
      <c r="E572" s="1091"/>
      <c r="F572" s="1091"/>
      <c r="G572" s="1091"/>
      <c r="H572" s="1091"/>
      <c r="I572" s="1091"/>
      <c r="J572" s="1091"/>
      <c r="K572" s="1091"/>
      <c r="L572" s="1091"/>
      <c r="M572" s="1091"/>
      <c r="N572" s="1091"/>
      <c r="O572" s="1091"/>
      <c r="P572" s="1091"/>
      <c r="Q572" s="1091"/>
      <c r="R572" s="1091"/>
      <c r="S572" s="240"/>
      <c r="T572" s="240"/>
      <c r="U572" s="240"/>
      <c r="V572" s="240"/>
      <c r="W572" s="240"/>
      <c r="X572" s="240"/>
      <c r="Y572" s="240"/>
      <c r="Z572" s="240"/>
      <c r="AA572" s="240"/>
      <c r="AB572" s="229"/>
      <c r="AC572" s="229"/>
      <c r="AD572" s="229" t="s">
        <v>419</v>
      </c>
      <c r="AE572" s="236"/>
      <c r="AF572" s="234" t="str">
        <f>IF(AC538&lt;&gt;""," + ","не заполнено")</f>
        <v>не заполнено</v>
      </c>
      <c r="AG572" s="236"/>
      <c r="AH572" s="240"/>
      <c r="AI572" s="240"/>
      <c r="AJ572" s="240"/>
      <c r="AK572" s="240"/>
      <c r="AL572" s="240"/>
      <c r="AM572" s="240"/>
      <c r="AN572" s="240"/>
      <c r="AO572" s="240"/>
      <c r="AP572" s="240"/>
      <c r="AQ572" s="236"/>
    </row>
    <row r="573" spans="1:66" ht="15">
      <c r="A573" s="249">
        <f t="shared" si="1"/>
        <v>0</v>
      </c>
      <c r="D573" s="230"/>
      <c r="E573" s="240"/>
      <c r="F573" s="240"/>
      <c r="G573" s="240"/>
      <c r="H573" s="240"/>
      <c r="I573" s="240"/>
      <c r="J573" s="240"/>
      <c r="K573" s="240"/>
      <c r="L573" s="240"/>
      <c r="M573" s="240"/>
      <c r="N573" s="240"/>
      <c r="O573" s="240"/>
      <c r="P573" s="240"/>
      <c r="Q573" s="240"/>
      <c r="R573" s="240"/>
      <c r="S573" s="240"/>
      <c r="T573" s="240"/>
      <c r="U573" s="240"/>
      <c r="V573" s="240"/>
      <c r="W573" s="240"/>
      <c r="X573" s="240"/>
      <c r="Y573" s="240"/>
      <c r="Z573" s="240"/>
      <c r="AA573" s="240"/>
      <c r="AB573" s="236"/>
      <c r="AC573" s="236"/>
      <c r="AD573" s="229" t="s">
        <v>420</v>
      </c>
      <c r="AE573" s="236"/>
      <c r="AF573" s="234" t="str">
        <f>IF(AND('общие сведения'!$F$96&gt;1,AC540=""),"не заполнено",IF(AND('общие сведения'!$F$96&lt;2,AC540&lt;&gt;""),"кол-во экспертов не предусматривает наличие второго"," + "))</f>
        <v>не заполнено</v>
      </c>
      <c r="AG573" s="236"/>
      <c r="AH573" s="240"/>
      <c r="AI573" s="240"/>
      <c r="AJ573" s="240"/>
      <c r="AK573" s="240"/>
      <c r="AL573" s="240"/>
      <c r="AM573" s="240"/>
      <c r="AN573" s="240"/>
      <c r="AO573" s="240"/>
      <c r="AP573" s="240"/>
      <c r="AQ573" s="236"/>
    </row>
    <row r="574" spans="1:66" ht="15" hidden="1">
      <c r="A574" s="249">
        <v>1</v>
      </c>
      <c r="D574" s="230"/>
      <c r="E574" s="240"/>
      <c r="F574" s="240"/>
      <c r="G574" s="240"/>
      <c r="H574" s="240"/>
      <c r="I574" s="240"/>
      <c r="J574" s="240"/>
      <c r="K574" s="240"/>
      <c r="L574" s="240"/>
      <c r="M574" s="240"/>
      <c r="N574" s="240"/>
      <c r="O574" s="240"/>
      <c r="P574" s="240"/>
      <c r="Q574" s="240"/>
      <c r="R574" s="240"/>
      <c r="S574" s="240"/>
      <c r="T574" s="240"/>
      <c r="U574" s="240"/>
      <c r="V574" s="240"/>
      <c r="W574" s="240"/>
      <c r="X574" s="240"/>
      <c r="Y574" s="240"/>
      <c r="Z574" s="240"/>
      <c r="AA574" s="240"/>
      <c r="AB574" s="236"/>
      <c r="AC574" s="236"/>
      <c r="AD574" s="229" t="s">
        <v>421</v>
      </c>
      <c r="AE574" s="236"/>
      <c r="AF574" s="234" t="str">
        <f>IF(AND('общие сведения'!$F$96&gt;2,AC542=""),"не заполнено",IF(AND('общие сведения'!$F$96&lt;3,AC542&lt;&gt;""),"кол-во экспертов не предусматривает наличие третьего"," + "))</f>
        <v xml:space="preserve"> + </v>
      </c>
      <c r="AG574" s="236"/>
      <c r="AH574" s="240"/>
      <c r="AI574" s="240"/>
      <c r="AJ574" s="240"/>
      <c r="AK574" s="240"/>
      <c r="AL574" s="240"/>
      <c r="AM574" s="240"/>
      <c r="AN574" s="240"/>
      <c r="AO574" s="240"/>
      <c r="AP574" s="240"/>
      <c r="AQ574" s="236"/>
    </row>
    <row r="575" spans="1:66" ht="15">
      <c r="A575" s="249">
        <f t="shared" si="1"/>
        <v>0</v>
      </c>
      <c r="D575" s="1083" t="s">
        <v>423</v>
      </c>
      <c r="E575" s="1083"/>
      <c r="F575" s="1083"/>
      <c r="G575" s="1083"/>
      <c r="H575" s="1083"/>
      <c r="I575" s="1083"/>
      <c r="J575" s="1083"/>
      <c r="K575" s="1083"/>
      <c r="L575" s="1083"/>
      <c r="M575" s="1083"/>
      <c r="N575" s="1083"/>
      <c r="O575" s="1083"/>
      <c r="P575" s="1083"/>
      <c r="Q575" s="1083"/>
      <c r="R575" s="1083"/>
      <c r="S575" s="1083"/>
      <c r="T575" s="1083"/>
      <c r="U575" s="1083"/>
      <c r="V575" s="1083"/>
      <c r="W575" s="1083"/>
      <c r="X575" s="1083"/>
      <c r="Y575" s="1083"/>
      <c r="Z575" s="1083"/>
      <c r="AA575" s="1083"/>
      <c r="AB575" s="1083"/>
      <c r="AC575" s="1083"/>
      <c r="AD575" s="1083"/>
      <c r="AE575" s="236"/>
      <c r="AF575" s="234" t="str">
        <f>IF(AN530&lt;&gt;""," + ","не заполнено - подсчет автоматический")</f>
        <v>не заполнено - подсчет автоматический</v>
      </c>
      <c r="AG575" s="236"/>
      <c r="AH575" s="240"/>
      <c r="AI575" s="240"/>
      <c r="AJ575" s="240"/>
      <c r="AK575" s="240"/>
      <c r="AL575" s="240"/>
      <c r="AM575" s="240"/>
      <c r="AN575" s="240"/>
      <c r="AO575" s="240"/>
      <c r="AP575" s="240"/>
      <c r="AQ575" s="236"/>
    </row>
    <row r="576" spans="1:66" ht="15">
      <c r="A576" s="390">
        <f>SUM(A563:A575)</f>
        <v>2</v>
      </c>
      <c r="D576" s="241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  <c r="Z576" s="242"/>
      <c r="AA576" s="242"/>
      <c r="AB576" s="243"/>
      <c r="AC576" s="243"/>
      <c r="AD576" s="243"/>
      <c r="AE576" s="243"/>
      <c r="AF576" s="243"/>
      <c r="AG576" s="243"/>
      <c r="AH576" s="242"/>
      <c r="AI576" s="242"/>
      <c r="AJ576" s="242"/>
      <c r="AK576" s="242"/>
      <c r="AL576" s="242"/>
      <c r="AM576" s="242"/>
      <c r="AN576" s="242"/>
      <c r="AO576" s="242"/>
      <c r="AP576" s="242"/>
      <c r="AQ576" s="243"/>
    </row>
    <row r="577" spans="1:62" s="92" customFormat="1" ht="15">
      <c r="A577" s="207"/>
      <c r="D577" s="208"/>
      <c r="AB577" s="209"/>
      <c r="AC577" s="209"/>
      <c r="AD577" s="209"/>
      <c r="AE577" s="209"/>
      <c r="AF577" s="209"/>
      <c r="AG577" s="209"/>
      <c r="AQ577" s="209"/>
      <c r="BG577" s="101"/>
      <c r="BH577" s="101"/>
      <c r="BI577" s="101"/>
      <c r="BJ577" s="102"/>
    </row>
    <row r="578" spans="1:62" s="108" customFormat="1" ht="18.75">
      <c r="A578" s="210"/>
      <c r="D578" s="1092" t="s">
        <v>426</v>
      </c>
      <c r="E578" s="1093"/>
      <c r="F578" s="1093"/>
      <c r="G578" s="1093"/>
      <c r="H578" s="1093"/>
      <c r="I578" s="1093"/>
      <c r="J578" s="1093"/>
      <c r="K578" s="1093"/>
      <c r="L578" s="1093"/>
      <c r="M578" s="1093"/>
      <c r="N578" s="1093"/>
      <c r="O578" s="1093"/>
      <c r="P578" s="1093"/>
      <c r="Q578" s="1093"/>
      <c r="R578" s="1093"/>
      <c r="S578" s="1093"/>
      <c r="T578" s="1093"/>
      <c r="U578" s="1093"/>
      <c r="V578" s="1093"/>
      <c r="W578" s="1093"/>
      <c r="X578" s="1093"/>
      <c r="Y578" s="1093"/>
      <c r="Z578" s="1093"/>
      <c r="AA578" s="1093"/>
      <c r="AB578" s="1093"/>
      <c r="AC578" s="1093"/>
      <c r="AD578" s="1093"/>
      <c r="AE578" s="1093"/>
      <c r="AF578" s="1093"/>
      <c r="AG578" s="1093"/>
      <c r="AH578" s="1093"/>
      <c r="AI578" s="1093"/>
      <c r="AJ578" s="1093"/>
      <c r="AK578" s="1093"/>
      <c r="AL578" s="1093"/>
      <c r="AM578" s="1093"/>
      <c r="AN578" s="1093"/>
      <c r="AO578" s="1093"/>
      <c r="AP578" s="1093"/>
      <c r="AQ578" s="1094"/>
      <c r="BG578" s="109"/>
      <c r="BH578" s="109"/>
      <c r="BI578" s="109"/>
      <c r="BJ578" s="110"/>
    </row>
    <row r="579" spans="1:62" ht="6.75" customHeight="1">
      <c r="A579" s="196"/>
      <c r="D579" s="197"/>
      <c r="AB579" s="197"/>
      <c r="AC579" s="197"/>
      <c r="AD579" s="197"/>
      <c r="AE579" s="197"/>
      <c r="AF579" s="197"/>
      <c r="AG579" s="197"/>
      <c r="AQ579" s="197"/>
    </row>
    <row r="580" spans="1:62" s="105" customFormat="1" ht="15.75">
      <c r="A580" s="199"/>
      <c r="D580" s="1092" t="s">
        <v>427</v>
      </c>
      <c r="E580" s="1093"/>
      <c r="F580" s="1093"/>
      <c r="G580" s="1093"/>
      <c r="H580" s="1093"/>
      <c r="I580" s="1093"/>
      <c r="J580" s="1093"/>
      <c r="K580" s="1093"/>
      <c r="L580" s="1093"/>
      <c r="M580" s="1093"/>
      <c r="N580" s="1093"/>
      <c r="O580" s="1093"/>
      <c r="P580" s="1093"/>
      <c r="Q580" s="1093"/>
      <c r="R580" s="1093"/>
      <c r="S580" s="1093"/>
      <c r="T580" s="1093"/>
      <c r="U580" s="1093"/>
      <c r="V580" s="1093"/>
      <c r="W580" s="1093"/>
      <c r="X580" s="1093"/>
      <c r="Y580" s="1093"/>
      <c r="Z580" s="1093"/>
      <c r="AA580" s="1093"/>
      <c r="AB580" s="1093"/>
      <c r="AC580" s="1093"/>
      <c r="AD580" s="1093"/>
      <c r="AE580" s="1093"/>
      <c r="AF580" s="1093"/>
      <c r="AG580" s="1093"/>
      <c r="AH580" s="1093"/>
      <c r="AI580" s="1093"/>
      <c r="AJ580" s="1093"/>
      <c r="AK580" s="1093"/>
      <c r="AL580" s="1093"/>
      <c r="AM580" s="1093"/>
      <c r="AN580" s="1093"/>
      <c r="AO580" s="1093"/>
      <c r="AP580" s="1093"/>
      <c r="AQ580" s="1094"/>
      <c r="BG580" s="106"/>
      <c r="BH580" s="106"/>
      <c r="BI580" s="106"/>
      <c r="BJ580" s="107"/>
    </row>
    <row r="581" spans="1:62" s="105" customFormat="1" ht="15.75">
      <c r="A581" s="199"/>
      <c r="C581" s="125"/>
      <c r="D581" s="245"/>
      <c r="E581" s="245"/>
      <c r="F581" s="245"/>
      <c r="G581" s="245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  <c r="V581" s="245"/>
      <c r="W581" s="245"/>
      <c r="X581" s="245"/>
      <c r="Y581" s="245"/>
      <c r="Z581" s="245"/>
      <c r="AA581" s="245"/>
      <c r="AB581" s="245"/>
      <c r="AC581" s="245"/>
      <c r="AD581" s="245"/>
      <c r="AE581" s="245"/>
      <c r="AF581" s="245"/>
      <c r="AG581" s="245"/>
      <c r="AH581" s="245"/>
      <c r="AI581" s="245"/>
      <c r="AJ581" s="245"/>
      <c r="AK581" s="245"/>
      <c r="AL581" s="245"/>
      <c r="AM581" s="245"/>
      <c r="AN581" s="245"/>
      <c r="AO581" s="245"/>
      <c r="AP581" s="245"/>
      <c r="AQ581" s="245"/>
      <c r="AR581" s="125"/>
      <c r="AS581" s="125"/>
      <c r="AT581" s="125"/>
      <c r="BG581" s="106"/>
      <c r="BH581" s="106"/>
      <c r="BI581" s="106"/>
      <c r="BJ581" s="107"/>
    </row>
    <row r="582" spans="1:62" ht="15">
      <c r="A582" s="196"/>
      <c r="B582" s="1095" t="str">
        <f>IF($D$562="Экспертное заключение ГОТОВО к печати"," Печать ЭЗ:    меню Файл-Печать   или    комбинация клавиш  CTRL+P. ","")</f>
        <v/>
      </c>
      <c r="C582" s="1095"/>
      <c r="D582" s="1095"/>
      <c r="E582" s="1095"/>
      <c r="F582" s="1095"/>
      <c r="G582" s="1095"/>
      <c r="H582" s="1095"/>
      <c r="I582" s="1095"/>
      <c r="J582" s="1095"/>
      <c r="K582" s="1095"/>
      <c r="L582" s="1095"/>
      <c r="M582" s="1095"/>
      <c r="N582" s="1095"/>
      <c r="O582" s="1095"/>
      <c r="P582" s="1095"/>
      <c r="Q582" s="1095"/>
      <c r="R582" s="1095"/>
      <c r="S582" s="1095"/>
      <c r="T582" s="1095"/>
      <c r="U582" s="1095"/>
      <c r="V582" s="1095"/>
      <c r="W582" s="1095"/>
      <c r="X582" s="1095"/>
      <c r="Y582" s="1095"/>
      <c r="Z582" s="1095"/>
      <c r="AA582" s="1095"/>
      <c r="AB582" s="1095"/>
      <c r="AC582" s="1095"/>
      <c r="AD582" s="1095"/>
      <c r="AE582" s="1095"/>
      <c r="AF582" s="1095"/>
      <c r="AG582" s="1095"/>
      <c r="AH582" s="1095"/>
      <c r="AI582" s="1095"/>
      <c r="AJ582" s="1095"/>
      <c r="AK582" s="1095"/>
      <c r="AL582" s="1095"/>
      <c r="AM582" s="1095"/>
      <c r="AN582" s="1095"/>
      <c r="AO582" s="1095"/>
      <c r="AP582" s="1095"/>
      <c r="AQ582" s="1095"/>
      <c r="AR582" s="1095"/>
      <c r="AS582" s="1095"/>
      <c r="AT582" s="1095"/>
    </row>
    <row r="583" spans="1:62" ht="30.75" customHeight="1">
      <c r="A583" s="196"/>
      <c r="B583" s="246"/>
      <c r="C583" s="244"/>
      <c r="D583" s="244"/>
      <c r="E583" s="244"/>
      <c r="F583" s="244"/>
      <c r="G583" s="244"/>
      <c r="H583" s="244"/>
      <c r="I583" s="244"/>
      <c r="J583" s="244"/>
      <c r="K583" s="1090" t="str">
        <f>IF($D$562="Экспертное заключение ГОТОВО к печати","Рекомендуется перед печатью выполнить  Предварительный просмотр   (меню Файл).","")</f>
        <v/>
      </c>
      <c r="L583" s="1090"/>
      <c r="M583" s="1090"/>
      <c r="N583" s="1090"/>
      <c r="O583" s="1090"/>
      <c r="P583" s="1090"/>
      <c r="Q583" s="1090"/>
      <c r="R583" s="1090"/>
      <c r="S583" s="1090"/>
      <c r="T583" s="1090"/>
      <c r="U583" s="1090"/>
      <c r="V583" s="1090"/>
      <c r="W583" s="1090"/>
      <c r="X583" s="1090"/>
      <c r="Y583" s="1090"/>
      <c r="Z583" s="1090"/>
      <c r="AA583" s="1090"/>
      <c r="AB583" s="1090"/>
      <c r="AC583" s="1090"/>
      <c r="AD583" s="1090"/>
      <c r="AE583" s="1090"/>
      <c r="AF583" s="1090"/>
      <c r="AG583" s="1090"/>
      <c r="AH583" s="1090"/>
      <c r="AI583" s="1090"/>
      <c r="AJ583" s="1090"/>
      <c r="AK583" s="1090"/>
      <c r="AL583" s="1090"/>
      <c r="AM583" s="1090"/>
      <c r="AN583" s="1090"/>
      <c r="AO583" s="1090"/>
      <c r="AP583" s="1090"/>
      <c r="AQ583" s="1090"/>
      <c r="AR583" s="1090"/>
      <c r="AS583" s="1090"/>
      <c r="AT583" s="1090"/>
    </row>
    <row r="584" spans="1:62" ht="32.25" customHeight="1">
      <c r="A584" s="208"/>
      <c r="B584" s="247"/>
      <c r="C584" s="247"/>
      <c r="D584" s="247"/>
      <c r="E584" s="248"/>
      <c r="F584" s="248"/>
      <c r="G584" s="248"/>
      <c r="H584" s="248"/>
      <c r="I584" s="248"/>
      <c r="J584" s="244"/>
      <c r="K584" s="1090"/>
      <c r="L584" s="1090"/>
      <c r="M584" s="1090"/>
      <c r="N584" s="1090"/>
      <c r="O584" s="1090"/>
      <c r="P584" s="1090"/>
      <c r="Q584" s="1090"/>
      <c r="R584" s="1090"/>
      <c r="S584" s="1090"/>
      <c r="T584" s="1090"/>
      <c r="U584" s="1090"/>
      <c r="V584" s="1090"/>
      <c r="W584" s="1090"/>
      <c r="X584" s="1090"/>
      <c r="Y584" s="1090"/>
      <c r="Z584" s="1090"/>
      <c r="AA584" s="1090"/>
      <c r="AB584" s="1090"/>
      <c r="AC584" s="1090"/>
      <c r="AD584" s="1090"/>
      <c r="AE584" s="1090"/>
      <c r="AF584" s="1090"/>
      <c r="AG584" s="1090"/>
      <c r="AH584" s="1090"/>
      <c r="AI584" s="1090"/>
      <c r="AJ584" s="1090"/>
      <c r="AK584" s="1090"/>
      <c r="AL584" s="1090"/>
      <c r="AM584" s="1090"/>
      <c r="AN584" s="1090"/>
      <c r="AO584" s="1090"/>
      <c r="AP584" s="1090"/>
      <c r="AQ584" s="1090"/>
      <c r="AR584" s="1090"/>
      <c r="AS584" s="1090"/>
      <c r="AT584" s="1090"/>
    </row>
    <row r="585" spans="1:62" ht="15">
      <c r="A585" s="208"/>
      <c r="B585" s="209"/>
      <c r="C585" s="92"/>
      <c r="D585" s="92"/>
      <c r="E585" s="92"/>
      <c r="F585" s="92"/>
      <c r="G585" s="92"/>
      <c r="H585" s="92"/>
      <c r="I585" s="92"/>
    </row>
  </sheetData>
  <sheetProtection password="CF58" sheet="1" objects="1" scenarios="1"/>
  <mergeCells count="1052">
    <mergeCell ref="D163:BE163"/>
    <mergeCell ref="C165:BE166"/>
    <mergeCell ref="C167:BE169"/>
    <mergeCell ref="J80:BE82"/>
    <mergeCell ref="AF49:AN49"/>
    <mergeCell ref="AW49:BD49"/>
    <mergeCell ref="AM50:AQ50"/>
    <mergeCell ref="AB91:BE91"/>
    <mergeCell ref="A92:AF93"/>
    <mergeCell ref="Q76:AV76"/>
    <mergeCell ref="A36:BE36"/>
    <mergeCell ref="AN507:AU507"/>
    <mergeCell ref="AV506:BE506"/>
    <mergeCell ref="AF485:AM485"/>
    <mergeCell ref="AN485:AU485"/>
    <mergeCell ref="AV485:BE485"/>
    <mergeCell ref="A163:C163"/>
    <mergeCell ref="W494:AA494"/>
    <mergeCell ref="A37:BE38"/>
    <mergeCell ref="AY476:BE476"/>
    <mergeCell ref="AR481:AX482"/>
    <mergeCell ref="A53:BE56"/>
    <mergeCell ref="AJ59:AN59"/>
    <mergeCell ref="A60:AS60"/>
    <mergeCell ref="A170:C170"/>
    <mergeCell ref="D170:BE170"/>
    <mergeCell ref="A61:BE63"/>
    <mergeCell ref="AH93:AZ93"/>
    <mergeCell ref="AB90:BE90"/>
    <mergeCell ref="AY477:BE477"/>
    <mergeCell ref="AV508:BE509"/>
    <mergeCell ref="AZ495:BE498"/>
    <mergeCell ref="AN499:AS500"/>
    <mergeCell ref="AT494:AY494"/>
    <mergeCell ref="AN494:AS494"/>
    <mergeCell ref="AR477:AX477"/>
    <mergeCell ref="AK477:AQ477"/>
    <mergeCell ref="W493:BE493"/>
    <mergeCell ref="X507:AE507"/>
    <mergeCell ref="AF507:AM507"/>
    <mergeCell ref="AV507:BE507"/>
    <mergeCell ref="D486:W486"/>
    <mergeCell ref="AN495:AS498"/>
    <mergeCell ref="AT499:AY500"/>
    <mergeCell ref="AZ494:BE494"/>
    <mergeCell ref="AZ499:BE500"/>
    <mergeCell ref="D492:V494"/>
    <mergeCell ref="W492:BE492"/>
    <mergeCell ref="AN515:AU516"/>
    <mergeCell ref="D156:W158"/>
    <mergeCell ref="D159:W161"/>
    <mergeCell ref="AN506:AU506"/>
    <mergeCell ref="AN509:AU509"/>
    <mergeCell ref="AH495:AM498"/>
    <mergeCell ref="W481:AC482"/>
    <mergeCell ref="X504:BE504"/>
    <mergeCell ref="X505:BE505"/>
    <mergeCell ref="AD390:AJ390"/>
    <mergeCell ref="AV514:BE514"/>
    <mergeCell ref="X514:AE514"/>
    <mergeCell ref="AF509:AM509"/>
    <mergeCell ref="X510:AE511"/>
    <mergeCell ref="AV512:BE513"/>
    <mergeCell ref="X509:AE509"/>
    <mergeCell ref="AV510:BE511"/>
    <mergeCell ref="AF510:AM511"/>
    <mergeCell ref="AF512:AM513"/>
    <mergeCell ref="AN512:AU513"/>
    <mergeCell ref="X508:AE508"/>
    <mergeCell ref="AN508:AU508"/>
    <mergeCell ref="AN510:AU511"/>
    <mergeCell ref="D138:W142"/>
    <mergeCell ref="D143:W145"/>
    <mergeCell ref="D487:W489"/>
    <mergeCell ref="D483:W485"/>
    <mergeCell ref="X484:BE484"/>
    <mergeCell ref="X485:AE485"/>
    <mergeCell ref="AF508:AM508"/>
    <mergeCell ref="AV515:BE516"/>
    <mergeCell ref="A512:C516"/>
    <mergeCell ref="D512:W512"/>
    <mergeCell ref="X512:AE513"/>
    <mergeCell ref="D513:W513"/>
    <mergeCell ref="D514:W516"/>
    <mergeCell ref="AF514:AM514"/>
    <mergeCell ref="X515:AE516"/>
    <mergeCell ref="AF515:AM516"/>
    <mergeCell ref="AN514:AU514"/>
    <mergeCell ref="D567:AD567"/>
    <mergeCell ref="D578:AQ578"/>
    <mergeCell ref="AF486:AM487"/>
    <mergeCell ref="X488:AE489"/>
    <mergeCell ref="AF488:AM489"/>
    <mergeCell ref="C526:W526"/>
    <mergeCell ref="X526:BA526"/>
    <mergeCell ref="D527:O527"/>
    <mergeCell ref="A517:C520"/>
    <mergeCell ref="D562:AQ562"/>
    <mergeCell ref="K583:AT584"/>
    <mergeCell ref="D568:AD568"/>
    <mergeCell ref="D569:AD569"/>
    <mergeCell ref="D570:AD570"/>
    <mergeCell ref="D571:AD571"/>
    <mergeCell ref="D572:R572"/>
    <mergeCell ref="D575:AD575"/>
    <mergeCell ref="D580:AQ580"/>
    <mergeCell ref="B582:AT582"/>
    <mergeCell ref="BI558:BN558"/>
    <mergeCell ref="AF517:AM518"/>
    <mergeCell ref="AN517:AU518"/>
    <mergeCell ref="AV517:BE518"/>
    <mergeCell ref="AF519:AM520"/>
    <mergeCell ref="AN519:AU520"/>
    <mergeCell ref="AV519:BE520"/>
    <mergeCell ref="X528:BA528"/>
    <mergeCell ref="X527:BA527"/>
    <mergeCell ref="X519:AE520"/>
    <mergeCell ref="D565:AD565"/>
    <mergeCell ref="D566:AD566"/>
    <mergeCell ref="D563:AD563"/>
    <mergeCell ref="D564:AD564"/>
    <mergeCell ref="X517:AE518"/>
    <mergeCell ref="D517:W517"/>
    <mergeCell ref="D528:O528"/>
    <mergeCell ref="D518:W520"/>
    <mergeCell ref="A557:BE560"/>
    <mergeCell ref="AN530:AS530"/>
    <mergeCell ref="T533:Y533"/>
    <mergeCell ref="Q532:AK532"/>
    <mergeCell ref="AL532:AV532"/>
    <mergeCell ref="A503:C503"/>
    <mergeCell ref="D503:BE503"/>
    <mergeCell ref="A495:C500"/>
    <mergeCell ref="D495:V497"/>
    <mergeCell ref="W495:AA498"/>
    <mergeCell ref="AB495:AG498"/>
    <mergeCell ref="AT495:AY498"/>
    <mergeCell ref="A507:C511"/>
    <mergeCell ref="A504:C506"/>
    <mergeCell ref="D504:W506"/>
    <mergeCell ref="D477:V477"/>
    <mergeCell ref="D498:V500"/>
    <mergeCell ref="A483:C485"/>
    <mergeCell ref="A486:C489"/>
    <mergeCell ref="D509:W511"/>
    <mergeCell ref="A492:C494"/>
    <mergeCell ref="D507:W508"/>
    <mergeCell ref="A491:C491"/>
    <mergeCell ref="AB499:AG500"/>
    <mergeCell ref="AH499:AM500"/>
    <mergeCell ref="W499:AA500"/>
    <mergeCell ref="AN486:AU487"/>
    <mergeCell ref="A474:C482"/>
    <mergeCell ref="AR476:AX476"/>
    <mergeCell ref="AR478:AX480"/>
    <mergeCell ref="AK476:AQ476"/>
    <mergeCell ref="AD478:AJ480"/>
    <mergeCell ref="X506:AE506"/>
    <mergeCell ref="AF506:AM506"/>
    <mergeCell ref="X486:AE487"/>
    <mergeCell ref="AV488:BE489"/>
    <mergeCell ref="AY478:BE478"/>
    <mergeCell ref="AY479:BE480"/>
    <mergeCell ref="AY481:BE482"/>
    <mergeCell ref="AK478:AQ480"/>
    <mergeCell ref="AD481:AJ482"/>
    <mergeCell ref="X483:BE483"/>
    <mergeCell ref="W476:AC480"/>
    <mergeCell ref="W474:AC475"/>
    <mergeCell ref="D479:V482"/>
    <mergeCell ref="AK481:AQ482"/>
    <mergeCell ref="D474:V476"/>
    <mergeCell ref="AD476:AJ476"/>
    <mergeCell ref="AD477:AJ477"/>
    <mergeCell ref="D478:V478"/>
    <mergeCell ref="AB494:AG494"/>
    <mergeCell ref="AH494:AM494"/>
    <mergeCell ref="D491:BE491"/>
    <mergeCell ref="AV486:BE487"/>
    <mergeCell ref="AN488:AU489"/>
    <mergeCell ref="AY468:BE468"/>
    <mergeCell ref="AK469:AQ470"/>
    <mergeCell ref="AK473:AQ473"/>
    <mergeCell ref="AK468:AQ468"/>
    <mergeCell ref="AR468:AX468"/>
    <mergeCell ref="AY473:BE473"/>
    <mergeCell ref="AD473:AJ473"/>
    <mergeCell ref="AR474:AX475"/>
    <mergeCell ref="AD474:AJ475"/>
    <mergeCell ref="AR473:AX473"/>
    <mergeCell ref="AD469:AJ470"/>
    <mergeCell ref="W471:BE471"/>
    <mergeCell ref="AR469:AX470"/>
    <mergeCell ref="AY474:BE475"/>
    <mergeCell ref="AK474:AQ475"/>
    <mergeCell ref="AD460:AJ462"/>
    <mergeCell ref="W469:AC470"/>
    <mergeCell ref="AD468:AJ468"/>
    <mergeCell ref="AY469:BE470"/>
    <mergeCell ref="AR460:AX462"/>
    <mergeCell ref="AK465:AQ465"/>
    <mergeCell ref="AR465:AX465"/>
    <mergeCell ref="W466:AC467"/>
    <mergeCell ref="AY463:BE464"/>
    <mergeCell ref="W463:AC464"/>
    <mergeCell ref="A471:C473"/>
    <mergeCell ref="R458:V468"/>
    <mergeCell ref="D468:Q470"/>
    <mergeCell ref="W468:AC468"/>
    <mergeCell ref="W473:AC473"/>
    <mergeCell ref="R469:V470"/>
    <mergeCell ref="A458:C470"/>
    <mergeCell ref="D458:Q460"/>
    <mergeCell ref="W472:BE472"/>
    <mergeCell ref="AY466:BE467"/>
    <mergeCell ref="A455:C457"/>
    <mergeCell ref="D455:Q457"/>
    <mergeCell ref="R455:BE455"/>
    <mergeCell ref="R456:BE456"/>
    <mergeCell ref="R457:V457"/>
    <mergeCell ref="W465:AC465"/>
    <mergeCell ref="W458:AC462"/>
    <mergeCell ref="AD458:BE459"/>
    <mergeCell ref="AY465:BE465"/>
    <mergeCell ref="AY457:BE457"/>
    <mergeCell ref="A444:C446"/>
    <mergeCell ref="Y446:AH446"/>
    <mergeCell ref="AI446:AS446"/>
    <mergeCell ref="AI450:AS450"/>
    <mergeCell ref="Y444:BE444"/>
    <mergeCell ref="Y445:BE445"/>
    <mergeCell ref="AT446:BE446"/>
    <mergeCell ref="A447:C454"/>
    <mergeCell ref="AT450:BE450"/>
    <mergeCell ref="AI449:AS449"/>
    <mergeCell ref="W457:AC457"/>
    <mergeCell ref="AI448:AS448"/>
    <mergeCell ref="AT452:BC452"/>
    <mergeCell ref="AT451:BE451"/>
    <mergeCell ref="AI451:AS451"/>
    <mergeCell ref="AI453:AS454"/>
    <mergeCell ref="Y447:AH452"/>
    <mergeCell ref="Y453:AH454"/>
    <mergeCell ref="AT449:BE449"/>
    <mergeCell ref="Y431:BE431"/>
    <mergeCell ref="Y432:BE432"/>
    <mergeCell ref="AI433:AS433"/>
    <mergeCell ref="AI434:AS436"/>
    <mergeCell ref="AT440:BE441"/>
    <mergeCell ref="D431:X433"/>
    <mergeCell ref="D438:X438"/>
    <mergeCell ref="D434:X437"/>
    <mergeCell ref="AI437:AS437"/>
    <mergeCell ref="AI438:AS438"/>
    <mergeCell ref="D428:X430"/>
    <mergeCell ref="Y428:AC428"/>
    <mergeCell ref="Y429:AC430"/>
    <mergeCell ref="AD429:AJ430"/>
    <mergeCell ref="AY429:BE430"/>
    <mergeCell ref="AK429:AQ430"/>
    <mergeCell ref="AR429:AX430"/>
    <mergeCell ref="A431:C433"/>
    <mergeCell ref="Y433:AH433"/>
    <mergeCell ref="AT434:BE436"/>
    <mergeCell ref="AT437:BE437"/>
    <mergeCell ref="A434:C441"/>
    <mergeCell ref="Y434:AH439"/>
    <mergeCell ref="Y440:AH441"/>
    <mergeCell ref="AT438:BE438"/>
    <mergeCell ref="AT439:BE439"/>
    <mergeCell ref="AT433:BE433"/>
    <mergeCell ref="AD424:AJ425"/>
    <mergeCell ref="AR426:AX428"/>
    <mergeCell ref="AY424:BE425"/>
    <mergeCell ref="AY426:BE428"/>
    <mergeCell ref="AD426:AJ428"/>
    <mergeCell ref="AK426:AQ428"/>
    <mergeCell ref="AD422:AJ423"/>
    <mergeCell ref="AK422:AQ423"/>
    <mergeCell ref="AR422:AX423"/>
    <mergeCell ref="AY422:BE423"/>
    <mergeCell ref="AK414:AQ414"/>
    <mergeCell ref="AK424:AQ425"/>
    <mergeCell ref="AR424:AX425"/>
    <mergeCell ref="AR418:AX419"/>
    <mergeCell ref="AR420:AX421"/>
    <mergeCell ref="AR415:AX416"/>
    <mergeCell ref="AK417:AQ417"/>
    <mergeCell ref="AR417:AX417"/>
    <mergeCell ref="AK415:AQ416"/>
    <mergeCell ref="AR414:AX414"/>
    <mergeCell ref="AY418:BE419"/>
    <mergeCell ref="AK420:AQ421"/>
    <mergeCell ref="AY420:BE421"/>
    <mergeCell ref="AY416:BE417"/>
    <mergeCell ref="A420:C430"/>
    <mergeCell ref="D420:X427"/>
    <mergeCell ref="Y420:AC421"/>
    <mergeCell ref="AD420:AJ421"/>
    <mergeCell ref="AK418:AQ419"/>
    <mergeCell ref="A411:C419"/>
    <mergeCell ref="D415:X419"/>
    <mergeCell ref="Y418:AC419"/>
    <mergeCell ref="AD418:AJ419"/>
    <mergeCell ref="D411:X414"/>
    <mergeCell ref="Y411:AC412"/>
    <mergeCell ref="Y417:AC417"/>
    <mergeCell ref="AD417:AJ417"/>
    <mergeCell ref="AD415:AJ416"/>
    <mergeCell ref="AD414:AJ414"/>
    <mergeCell ref="AY415:BE415"/>
    <mergeCell ref="AY414:BE414"/>
    <mergeCell ref="AY411:BE412"/>
    <mergeCell ref="AD411:AJ412"/>
    <mergeCell ref="AR411:AX412"/>
    <mergeCell ref="AK411:AQ412"/>
    <mergeCell ref="AD413:AJ413"/>
    <mergeCell ref="AK413:AQ413"/>
    <mergeCell ref="AR413:AX413"/>
    <mergeCell ref="AY413:BE413"/>
    <mergeCell ref="A408:C410"/>
    <mergeCell ref="D408:X410"/>
    <mergeCell ref="Y408:BE408"/>
    <mergeCell ref="Y409:BE409"/>
    <mergeCell ref="Y410:AC410"/>
    <mergeCell ref="AD410:AJ410"/>
    <mergeCell ref="AK410:AQ410"/>
    <mergeCell ref="AY410:BE410"/>
    <mergeCell ref="AR410:AX410"/>
    <mergeCell ref="A399:C407"/>
    <mergeCell ref="D399:X402"/>
    <mergeCell ref="Y399:AC405"/>
    <mergeCell ref="AD399:AJ405"/>
    <mergeCell ref="D403:X407"/>
    <mergeCell ref="Y406:AC407"/>
    <mergeCell ref="AD406:AJ407"/>
    <mergeCell ref="AY406:BE407"/>
    <mergeCell ref="AK399:AQ405"/>
    <mergeCell ref="AR399:AX405"/>
    <mergeCell ref="AY399:BE405"/>
    <mergeCell ref="AK406:AQ407"/>
    <mergeCell ref="AR406:AX407"/>
    <mergeCell ref="A396:C398"/>
    <mergeCell ref="D396:X398"/>
    <mergeCell ref="Y396:BE396"/>
    <mergeCell ref="Y397:BE397"/>
    <mergeCell ref="Y398:AC398"/>
    <mergeCell ref="AD398:AJ398"/>
    <mergeCell ref="AK398:AQ398"/>
    <mergeCell ref="AR398:AX398"/>
    <mergeCell ref="AY398:BE398"/>
    <mergeCell ref="AK390:AQ390"/>
    <mergeCell ref="AR390:AX390"/>
    <mergeCell ref="AK393:AQ393"/>
    <mergeCell ref="AR393:AX393"/>
    <mergeCell ref="AY391:BE391"/>
    <mergeCell ref="AR394:AX395"/>
    <mergeCell ref="AK391:AQ392"/>
    <mergeCell ref="AY392:BE393"/>
    <mergeCell ref="AR391:AX392"/>
    <mergeCell ref="A387:C395"/>
    <mergeCell ref="D387:X390"/>
    <mergeCell ref="Y387:AC388"/>
    <mergeCell ref="AD387:AJ388"/>
    <mergeCell ref="D391:X395"/>
    <mergeCell ref="AY394:BE395"/>
    <mergeCell ref="AY390:BE390"/>
    <mergeCell ref="AK394:AQ395"/>
    <mergeCell ref="Y394:AC395"/>
    <mergeCell ref="AD394:AJ395"/>
    <mergeCell ref="Y393:AC393"/>
    <mergeCell ref="AD393:AJ393"/>
    <mergeCell ref="AD391:AJ392"/>
    <mergeCell ref="Y373:AC374"/>
    <mergeCell ref="Y382:AC383"/>
    <mergeCell ref="AD377:AJ377"/>
    <mergeCell ref="Y386:AC386"/>
    <mergeCell ref="Y385:BE385"/>
    <mergeCell ref="AD379:AJ380"/>
    <mergeCell ref="AK379:AQ380"/>
    <mergeCell ref="A375:C383"/>
    <mergeCell ref="D375:X378"/>
    <mergeCell ref="Y375:AC376"/>
    <mergeCell ref="Y381:AC381"/>
    <mergeCell ref="A366:C374"/>
    <mergeCell ref="D366:X371"/>
    <mergeCell ref="Y366:AC367"/>
    <mergeCell ref="D372:X374"/>
    <mergeCell ref="Y372:AC372"/>
    <mergeCell ref="D379:X383"/>
    <mergeCell ref="AD381:AJ381"/>
    <mergeCell ref="AR373:AX374"/>
    <mergeCell ref="AK375:AQ376"/>
    <mergeCell ref="AK381:AQ381"/>
    <mergeCell ref="AR375:AX376"/>
    <mergeCell ref="AR377:AX377"/>
    <mergeCell ref="AR379:AX380"/>
    <mergeCell ref="AR381:AX381"/>
    <mergeCell ref="AY373:BE374"/>
    <mergeCell ref="AR378:AX378"/>
    <mergeCell ref="AY378:BE378"/>
    <mergeCell ref="AY380:BE381"/>
    <mergeCell ref="AY382:BE383"/>
    <mergeCell ref="AK378:AQ378"/>
    <mergeCell ref="AY379:BE379"/>
    <mergeCell ref="AY377:BE377"/>
    <mergeCell ref="AY375:BE376"/>
    <mergeCell ref="AY387:BE388"/>
    <mergeCell ref="AD463:AJ464"/>
    <mergeCell ref="AR463:AX464"/>
    <mergeCell ref="AR382:AX383"/>
    <mergeCell ref="AD389:AJ389"/>
    <mergeCell ref="AK389:AQ389"/>
    <mergeCell ref="AR389:AX389"/>
    <mergeCell ref="AK387:AQ388"/>
    <mergeCell ref="AY389:BE389"/>
    <mergeCell ref="AR387:AX388"/>
    <mergeCell ref="D471:V473"/>
    <mergeCell ref="AD466:AJ467"/>
    <mergeCell ref="AD373:AJ374"/>
    <mergeCell ref="AK373:AQ374"/>
    <mergeCell ref="AD375:AJ376"/>
    <mergeCell ref="AD382:AJ383"/>
    <mergeCell ref="AK382:AQ383"/>
    <mergeCell ref="D461:Q467"/>
    <mergeCell ref="AD378:AJ378"/>
    <mergeCell ref="AK377:AQ377"/>
    <mergeCell ref="AR369:AX369"/>
    <mergeCell ref="AY370:BE370"/>
    <mergeCell ref="AY371:BE372"/>
    <mergeCell ref="AK372:AQ372"/>
    <mergeCell ref="AR372:AX372"/>
    <mergeCell ref="AK370:AQ370"/>
    <mergeCell ref="AR370:AX370"/>
    <mergeCell ref="AK369:AQ369"/>
    <mergeCell ref="AD372:AJ372"/>
    <mergeCell ref="AK460:AQ462"/>
    <mergeCell ref="A363:C365"/>
    <mergeCell ref="D363:X365"/>
    <mergeCell ref="Y363:BE363"/>
    <mergeCell ref="Y364:BE364"/>
    <mergeCell ref="Y365:AC365"/>
    <mergeCell ref="AY369:BE369"/>
    <mergeCell ref="AY366:BE367"/>
    <mergeCell ref="AK368:AQ368"/>
    <mergeCell ref="AR368:AX368"/>
    <mergeCell ref="AY365:BE365"/>
    <mergeCell ref="D360:AA362"/>
    <mergeCell ref="AD366:AJ367"/>
    <mergeCell ref="AD370:AJ370"/>
    <mergeCell ref="AD369:AJ369"/>
    <mergeCell ref="AD368:AJ368"/>
    <mergeCell ref="AY368:BE368"/>
    <mergeCell ref="AK366:AQ367"/>
    <mergeCell ref="AR366:AX367"/>
    <mergeCell ref="AB358:AK360"/>
    <mergeCell ref="AL358:AU360"/>
    <mergeCell ref="AB361:AK362"/>
    <mergeCell ref="AL361:AU362"/>
    <mergeCell ref="AD365:AJ365"/>
    <mergeCell ref="AK365:AQ365"/>
    <mergeCell ref="AR365:AX365"/>
    <mergeCell ref="AV361:BE362"/>
    <mergeCell ref="AV358:BE360"/>
    <mergeCell ref="A355:C357"/>
    <mergeCell ref="D355:AA357"/>
    <mergeCell ref="AB355:BE355"/>
    <mergeCell ref="AB356:BE356"/>
    <mergeCell ref="AB357:AK357"/>
    <mergeCell ref="AL357:AU357"/>
    <mergeCell ref="AV357:BE357"/>
    <mergeCell ref="A358:C362"/>
    <mergeCell ref="D358:AA359"/>
    <mergeCell ref="A342:B346"/>
    <mergeCell ref="A352:C352"/>
    <mergeCell ref="A353:C353"/>
    <mergeCell ref="D353:BE353"/>
    <mergeCell ref="AQ347:AW351"/>
    <mergeCell ref="AX347:BE351"/>
    <mergeCell ref="C342:AC346"/>
    <mergeCell ref="AD342:AI346"/>
    <mergeCell ref="BG347:BG351"/>
    <mergeCell ref="BH347:BH351"/>
    <mergeCell ref="A347:B351"/>
    <mergeCell ref="C347:AC351"/>
    <mergeCell ref="AD347:AI351"/>
    <mergeCell ref="AJ347:AP351"/>
    <mergeCell ref="BH327:BH331"/>
    <mergeCell ref="BI327:BI331"/>
    <mergeCell ref="AX342:BE346"/>
    <mergeCell ref="BH332:BH336"/>
    <mergeCell ref="BG342:BG346"/>
    <mergeCell ref="BG337:BG341"/>
    <mergeCell ref="BI342:BI346"/>
    <mergeCell ref="BI332:BI336"/>
    <mergeCell ref="A327:B331"/>
    <mergeCell ref="C327:AC331"/>
    <mergeCell ref="AD327:AI331"/>
    <mergeCell ref="BG332:BG336"/>
    <mergeCell ref="AX332:BE336"/>
    <mergeCell ref="AJ327:AP331"/>
    <mergeCell ref="AQ327:AW331"/>
    <mergeCell ref="AX327:BE331"/>
    <mergeCell ref="BG327:BG331"/>
    <mergeCell ref="A332:B336"/>
    <mergeCell ref="BI347:BI351"/>
    <mergeCell ref="BH337:BH341"/>
    <mergeCell ref="BI337:BI341"/>
    <mergeCell ref="BH342:BH346"/>
    <mergeCell ref="A337:B341"/>
    <mergeCell ref="C337:AC341"/>
    <mergeCell ref="AQ337:AW341"/>
    <mergeCell ref="AX337:BE341"/>
    <mergeCell ref="AJ342:AP346"/>
    <mergeCell ref="AQ342:AW346"/>
    <mergeCell ref="C332:AC336"/>
    <mergeCell ref="AJ332:AP336"/>
    <mergeCell ref="AD332:AI336"/>
    <mergeCell ref="AQ332:AW336"/>
    <mergeCell ref="AD337:AI341"/>
    <mergeCell ref="AJ337:AP341"/>
    <mergeCell ref="A321:B326"/>
    <mergeCell ref="C321:AC324"/>
    <mergeCell ref="AD321:BE321"/>
    <mergeCell ref="AD322:BE322"/>
    <mergeCell ref="AQ323:AW323"/>
    <mergeCell ref="AX323:BE323"/>
    <mergeCell ref="C325:AC326"/>
    <mergeCell ref="AD323:AI323"/>
    <mergeCell ref="AJ323:AP323"/>
    <mergeCell ref="BI310:BI314"/>
    <mergeCell ref="AD324:AI326"/>
    <mergeCell ref="AJ324:AP326"/>
    <mergeCell ref="AQ324:AW326"/>
    <mergeCell ref="AX324:BE326"/>
    <mergeCell ref="BH310:BH314"/>
    <mergeCell ref="BG310:BG314"/>
    <mergeCell ref="AJ310:AP314"/>
    <mergeCell ref="A318:C318"/>
    <mergeCell ref="D318:BE318"/>
    <mergeCell ref="AJ306:AP309"/>
    <mergeCell ref="AQ306:AW309"/>
    <mergeCell ref="AX306:BE309"/>
    <mergeCell ref="A310:B314"/>
    <mergeCell ref="C310:AC314"/>
    <mergeCell ref="AD310:AI314"/>
    <mergeCell ref="BI302:BI305"/>
    <mergeCell ref="A302:B305"/>
    <mergeCell ref="C302:AC305"/>
    <mergeCell ref="BH306:BH309"/>
    <mergeCell ref="AD306:AI309"/>
    <mergeCell ref="AX302:BE305"/>
    <mergeCell ref="A306:B309"/>
    <mergeCell ref="C306:AC309"/>
    <mergeCell ref="BH302:BH305"/>
    <mergeCell ref="AD294:AI294"/>
    <mergeCell ref="A298:B301"/>
    <mergeCell ref="BG306:BG309"/>
    <mergeCell ref="AQ310:AW314"/>
    <mergeCell ref="AX310:BE314"/>
    <mergeCell ref="BG298:BG301"/>
    <mergeCell ref="AX298:BE301"/>
    <mergeCell ref="BG302:BG305"/>
    <mergeCell ref="BH298:BH301"/>
    <mergeCell ref="AX294:BE294"/>
    <mergeCell ref="A292:B297"/>
    <mergeCell ref="C292:AC297"/>
    <mergeCell ref="AD293:BE293"/>
    <mergeCell ref="AQ295:AW297"/>
    <mergeCell ref="AX295:BE297"/>
    <mergeCell ref="AD295:AI297"/>
    <mergeCell ref="AJ295:AP297"/>
    <mergeCell ref="AD292:BE292"/>
    <mergeCell ref="D290:BE290"/>
    <mergeCell ref="BI298:BI301"/>
    <mergeCell ref="BI306:BI309"/>
    <mergeCell ref="C298:AC301"/>
    <mergeCell ref="AQ298:AW301"/>
    <mergeCell ref="AD302:AI305"/>
    <mergeCell ref="AJ302:AP305"/>
    <mergeCell ref="AQ302:AW305"/>
    <mergeCell ref="AD298:AI301"/>
    <mergeCell ref="AJ298:AP301"/>
    <mergeCell ref="D267:AA269"/>
    <mergeCell ref="AB268:AK269"/>
    <mergeCell ref="AJ294:AP294"/>
    <mergeCell ref="AQ294:AW294"/>
    <mergeCell ref="AV274:BE275"/>
    <mergeCell ref="AL270:AU273"/>
    <mergeCell ref="AV270:BE273"/>
    <mergeCell ref="C279:BE282"/>
    <mergeCell ref="C283:BE288"/>
    <mergeCell ref="A290:C290"/>
    <mergeCell ref="D273:AA275"/>
    <mergeCell ref="AB274:AK275"/>
    <mergeCell ref="AL274:AU275"/>
    <mergeCell ref="A270:C275"/>
    <mergeCell ref="AB270:AK273"/>
    <mergeCell ref="D270:AA272"/>
    <mergeCell ref="X238:AC240"/>
    <mergeCell ref="AD238:AJ240"/>
    <mergeCell ref="AK238:AQ240"/>
    <mergeCell ref="A277:C277"/>
    <mergeCell ref="D277:BE277"/>
    <mergeCell ref="X241:AC242"/>
    <mergeCell ref="AD241:AJ242"/>
    <mergeCell ref="A265:C269"/>
    <mergeCell ref="D265:AA266"/>
    <mergeCell ref="AB265:AK267"/>
    <mergeCell ref="AL265:AU267"/>
    <mergeCell ref="AL264:AU264"/>
    <mergeCell ref="AV264:BE264"/>
    <mergeCell ref="AV265:BE267"/>
    <mergeCell ref="AL268:AU269"/>
    <mergeCell ref="AK246:AQ247"/>
    <mergeCell ref="AR249:AX249"/>
    <mergeCell ref="AY249:BE249"/>
    <mergeCell ref="AK250:AQ250"/>
    <mergeCell ref="AR250:AX250"/>
    <mergeCell ref="A262:C264"/>
    <mergeCell ref="D262:AA264"/>
    <mergeCell ref="AB264:AK264"/>
    <mergeCell ref="A236:C242"/>
    <mergeCell ref="D239:R242"/>
    <mergeCell ref="S239:W239"/>
    <mergeCell ref="AK241:AQ242"/>
    <mergeCell ref="D236:R238"/>
    <mergeCell ref="S240:W240"/>
    <mergeCell ref="S241:W242"/>
    <mergeCell ref="AR236:AX237"/>
    <mergeCell ref="AY241:BE242"/>
    <mergeCell ref="AY231:BE232"/>
    <mergeCell ref="AY236:BE237"/>
    <mergeCell ref="AR231:AX232"/>
    <mergeCell ref="AR238:AX240"/>
    <mergeCell ref="AY238:BE240"/>
    <mergeCell ref="AR241:AX242"/>
    <mergeCell ref="AD236:AJ237"/>
    <mergeCell ref="AD231:AJ232"/>
    <mergeCell ref="AK235:AQ235"/>
    <mergeCell ref="S231:W232"/>
    <mergeCell ref="X231:AC232"/>
    <mergeCell ref="S236:W237"/>
    <mergeCell ref="X236:AC237"/>
    <mergeCell ref="X235:AC235"/>
    <mergeCell ref="AK231:AQ232"/>
    <mergeCell ref="AK236:AQ237"/>
    <mergeCell ref="A233:C235"/>
    <mergeCell ref="D233:R235"/>
    <mergeCell ref="S233:BE233"/>
    <mergeCell ref="S234:BE234"/>
    <mergeCell ref="S235:W235"/>
    <mergeCell ref="AY235:BE235"/>
    <mergeCell ref="AR235:AX235"/>
    <mergeCell ref="AD235:AJ235"/>
    <mergeCell ref="AY229:BE229"/>
    <mergeCell ref="AD230:AJ230"/>
    <mergeCell ref="AK230:AQ230"/>
    <mergeCell ref="AR230:AX230"/>
    <mergeCell ref="AY230:BE230"/>
    <mergeCell ref="AR229:AX229"/>
    <mergeCell ref="S227:W229"/>
    <mergeCell ref="X227:AC228"/>
    <mergeCell ref="AD227:AJ228"/>
    <mergeCell ref="AK227:AQ228"/>
    <mergeCell ref="X229:AC230"/>
    <mergeCell ref="AD229:AJ229"/>
    <mergeCell ref="AK229:AQ229"/>
    <mergeCell ref="AD225:AJ226"/>
    <mergeCell ref="AK225:AQ226"/>
    <mergeCell ref="AR227:AX228"/>
    <mergeCell ref="AY227:BE228"/>
    <mergeCell ref="AR225:AX226"/>
    <mergeCell ref="AY225:BE226"/>
    <mergeCell ref="A222:C232"/>
    <mergeCell ref="D222:R232"/>
    <mergeCell ref="S222:BE222"/>
    <mergeCell ref="S223:W223"/>
    <mergeCell ref="X223:AC223"/>
    <mergeCell ref="AD223:AJ223"/>
    <mergeCell ref="AK223:AQ223"/>
    <mergeCell ref="AR223:AX223"/>
    <mergeCell ref="S225:W226"/>
    <mergeCell ref="X225:AC226"/>
    <mergeCell ref="AY219:BE219"/>
    <mergeCell ref="AY223:BE223"/>
    <mergeCell ref="S224:BE224"/>
    <mergeCell ref="S220:W221"/>
    <mergeCell ref="X220:AC221"/>
    <mergeCell ref="AD220:AJ221"/>
    <mergeCell ref="AK220:AQ221"/>
    <mergeCell ref="AR220:AX221"/>
    <mergeCell ref="AY220:BE221"/>
    <mergeCell ref="AR219:AX219"/>
    <mergeCell ref="AK217:AQ218"/>
    <mergeCell ref="AR217:AX218"/>
    <mergeCell ref="S219:W219"/>
    <mergeCell ref="X219:AC219"/>
    <mergeCell ref="AD219:AJ219"/>
    <mergeCell ref="AK219:AQ219"/>
    <mergeCell ref="AY215:BE216"/>
    <mergeCell ref="S216:W216"/>
    <mergeCell ref="X215:AC216"/>
    <mergeCell ref="AD215:AJ216"/>
    <mergeCell ref="AK215:AQ216"/>
    <mergeCell ref="AR215:AX216"/>
    <mergeCell ref="AY211:BE211"/>
    <mergeCell ref="A212:C221"/>
    <mergeCell ref="D212:R215"/>
    <mergeCell ref="S212:BE212"/>
    <mergeCell ref="S213:W214"/>
    <mergeCell ref="X213:AC214"/>
    <mergeCell ref="AD213:AJ214"/>
    <mergeCell ref="AK213:AQ214"/>
    <mergeCell ref="AR213:AX214"/>
    <mergeCell ref="AY213:BE214"/>
    <mergeCell ref="AY207:BE208"/>
    <mergeCell ref="A209:C211"/>
    <mergeCell ref="D209:R211"/>
    <mergeCell ref="S209:BE209"/>
    <mergeCell ref="S210:BE210"/>
    <mergeCell ref="S211:W211"/>
    <mergeCell ref="X211:AC211"/>
    <mergeCell ref="AD211:AJ211"/>
    <mergeCell ref="AK211:AQ211"/>
    <mergeCell ref="AR211:AX211"/>
    <mergeCell ref="AR207:AX208"/>
    <mergeCell ref="S203:W206"/>
    <mergeCell ref="X203:AC204"/>
    <mergeCell ref="AD203:AJ204"/>
    <mergeCell ref="AK203:AQ204"/>
    <mergeCell ref="AR203:AX204"/>
    <mergeCell ref="S207:W208"/>
    <mergeCell ref="X207:AC208"/>
    <mergeCell ref="AD207:AJ208"/>
    <mergeCell ref="AK207:AQ208"/>
    <mergeCell ref="AD206:AJ206"/>
    <mergeCell ref="AK206:AQ206"/>
    <mergeCell ref="AR206:AX206"/>
    <mergeCell ref="AY206:BE206"/>
    <mergeCell ref="X205:AC206"/>
    <mergeCell ref="AD205:AJ205"/>
    <mergeCell ref="AK205:AQ205"/>
    <mergeCell ref="AR205:AX205"/>
    <mergeCell ref="AY203:BE204"/>
    <mergeCell ref="S201:W202"/>
    <mergeCell ref="X201:AC202"/>
    <mergeCell ref="AD201:AJ202"/>
    <mergeCell ref="AK201:AQ202"/>
    <mergeCell ref="AR201:AX202"/>
    <mergeCell ref="AY201:BE202"/>
    <mergeCell ref="BQ195:BW195"/>
    <mergeCell ref="AR190:AX191"/>
    <mergeCell ref="AY190:BE191"/>
    <mergeCell ref="BQ190:BW191"/>
    <mergeCell ref="AY192:BE194"/>
    <mergeCell ref="BQ192:BW192"/>
    <mergeCell ref="BQ193:BW194"/>
    <mergeCell ref="AY195:AZ196"/>
    <mergeCell ref="AR195:AS196"/>
    <mergeCell ref="BA195:BE196"/>
    <mergeCell ref="AD189:AJ189"/>
    <mergeCell ref="S192:AC196"/>
    <mergeCell ref="AD192:AJ194"/>
    <mergeCell ref="AK192:AQ194"/>
    <mergeCell ref="AR192:AX194"/>
    <mergeCell ref="AD195:AE196"/>
    <mergeCell ref="AT195:AX196"/>
    <mergeCell ref="AF195:AJ196"/>
    <mergeCell ref="AM195:AQ196"/>
    <mergeCell ref="AK195:AL196"/>
    <mergeCell ref="S190:W191"/>
    <mergeCell ref="X190:AC191"/>
    <mergeCell ref="AD190:AJ191"/>
    <mergeCell ref="AK190:AQ191"/>
    <mergeCell ref="BQ183:BW183"/>
    <mergeCell ref="AK185:AQ186"/>
    <mergeCell ref="AR185:AX186"/>
    <mergeCell ref="AY185:BE186"/>
    <mergeCell ref="BQ185:BW189"/>
    <mergeCell ref="AY189:BE189"/>
    <mergeCell ref="AK189:AQ189"/>
    <mergeCell ref="AK183:AQ183"/>
    <mergeCell ref="AR183:AX183"/>
    <mergeCell ref="AY183:BE183"/>
    <mergeCell ref="AY187:BE188"/>
    <mergeCell ref="AK187:AQ188"/>
    <mergeCell ref="AR187:AX188"/>
    <mergeCell ref="AR189:AX189"/>
    <mergeCell ref="AD183:AJ183"/>
    <mergeCell ref="D184:R187"/>
    <mergeCell ref="S184:BE184"/>
    <mergeCell ref="S185:W186"/>
    <mergeCell ref="X185:AC186"/>
    <mergeCell ref="AD185:AJ186"/>
    <mergeCell ref="S187:W189"/>
    <mergeCell ref="X187:AC188"/>
    <mergeCell ref="AD187:AJ188"/>
    <mergeCell ref="X189:AC189"/>
    <mergeCell ref="AX160:BE161"/>
    <mergeCell ref="A162:C162"/>
    <mergeCell ref="C175:BE176"/>
    <mergeCell ref="C177:BE179"/>
    <mergeCell ref="A181:C183"/>
    <mergeCell ref="D181:R183"/>
    <mergeCell ref="S181:BE181"/>
    <mergeCell ref="S182:BE182"/>
    <mergeCell ref="S183:W183"/>
    <mergeCell ref="X183:AC183"/>
    <mergeCell ref="A156:C161"/>
    <mergeCell ref="AX156:BE159"/>
    <mergeCell ref="AP150:AW153"/>
    <mergeCell ref="D153:W155"/>
    <mergeCell ref="AX149:BE149"/>
    <mergeCell ref="X156:AG161"/>
    <mergeCell ref="AH156:AO159"/>
    <mergeCell ref="AP156:AW159"/>
    <mergeCell ref="AH160:AO161"/>
    <mergeCell ref="AP160:AW161"/>
    <mergeCell ref="D150:W152"/>
    <mergeCell ref="AX141:BE143"/>
    <mergeCell ref="AH144:AO145"/>
    <mergeCell ref="AP144:AW145"/>
    <mergeCell ref="A173:C173"/>
    <mergeCell ref="D173:BE173"/>
    <mergeCell ref="AX150:BE153"/>
    <mergeCell ref="AH154:AO155"/>
    <mergeCell ref="AP154:AW155"/>
    <mergeCell ref="AX154:BE155"/>
    <mergeCell ref="A150:C155"/>
    <mergeCell ref="X150:AG155"/>
    <mergeCell ref="AH150:AO153"/>
    <mergeCell ref="A147:C149"/>
    <mergeCell ref="AH148:BE148"/>
    <mergeCell ref="D147:W149"/>
    <mergeCell ref="X147:AG149"/>
    <mergeCell ref="AH147:BE147"/>
    <mergeCell ref="AH149:AO149"/>
    <mergeCell ref="AP149:AW149"/>
    <mergeCell ref="A138:C145"/>
    <mergeCell ref="AX136:BE137"/>
    <mergeCell ref="AX144:BE145"/>
    <mergeCell ref="X138:AG145"/>
    <mergeCell ref="AH138:AO143"/>
    <mergeCell ref="AP138:AW140"/>
    <mergeCell ref="AP136:AW137"/>
    <mergeCell ref="AH136:AO137"/>
    <mergeCell ref="AX138:BE140"/>
    <mergeCell ref="AP141:AW143"/>
    <mergeCell ref="A124:C130"/>
    <mergeCell ref="A131:C137"/>
    <mergeCell ref="X131:AG137"/>
    <mergeCell ref="D124:W130"/>
    <mergeCell ref="X124:AG130"/>
    <mergeCell ref="D131:W135"/>
    <mergeCell ref="D136:W137"/>
    <mergeCell ref="A184:C208"/>
    <mergeCell ref="AP129:AW130"/>
    <mergeCell ref="AX129:BE130"/>
    <mergeCell ref="AX124:BE126"/>
    <mergeCell ref="AH124:AO128"/>
    <mergeCell ref="AP124:AW126"/>
    <mergeCell ref="AH129:AO130"/>
    <mergeCell ref="AX127:BE128"/>
    <mergeCell ref="AP127:AW128"/>
    <mergeCell ref="AH133:AO135"/>
    <mergeCell ref="AP133:AW135"/>
    <mergeCell ref="AP116:AW116"/>
    <mergeCell ref="AX116:BE116"/>
    <mergeCell ref="AP122:AW123"/>
    <mergeCell ref="AX122:BE123"/>
    <mergeCell ref="AX133:BE135"/>
    <mergeCell ref="AP119:AW121"/>
    <mergeCell ref="AX119:BE121"/>
    <mergeCell ref="AH131:BE132"/>
    <mergeCell ref="C105:BE108"/>
    <mergeCell ref="A101:BE101"/>
    <mergeCell ref="A66:BE68"/>
    <mergeCell ref="C109:BE112"/>
    <mergeCell ref="C74:AX74"/>
    <mergeCell ref="B86:M87"/>
    <mergeCell ref="AB86:BE86"/>
    <mergeCell ref="AB88:BE88"/>
    <mergeCell ref="A71:B71"/>
    <mergeCell ref="C71:AX71"/>
    <mergeCell ref="A102:BE102"/>
    <mergeCell ref="A103:C103"/>
    <mergeCell ref="D103:BE103"/>
    <mergeCell ref="J51:AC51"/>
    <mergeCell ref="AY71:BA71"/>
    <mergeCell ref="A72:B72"/>
    <mergeCell ref="C72:AX72"/>
    <mergeCell ref="AY72:BA72"/>
    <mergeCell ref="T77:Y77"/>
    <mergeCell ref="AY74:BA74"/>
    <mergeCell ref="C1:AA1"/>
    <mergeCell ref="AE1:AM1"/>
    <mergeCell ref="A34:BE34"/>
    <mergeCell ref="A114:C116"/>
    <mergeCell ref="D114:W116"/>
    <mergeCell ref="X114:AG116"/>
    <mergeCell ref="AH114:BE114"/>
    <mergeCell ref="AH115:BE115"/>
    <mergeCell ref="AH116:AO116"/>
    <mergeCell ref="A35:BE35"/>
    <mergeCell ref="BH33:BI33"/>
    <mergeCell ref="Q48:T48"/>
    <mergeCell ref="U48:Y48"/>
    <mergeCell ref="X49:AC49"/>
    <mergeCell ref="AO49:AV49"/>
    <mergeCell ref="O41:BE41"/>
    <mergeCell ref="J42:BE42"/>
    <mergeCell ref="D43:BE43"/>
    <mergeCell ref="Q47:AJ47"/>
    <mergeCell ref="AK47:BE47"/>
    <mergeCell ref="D216:R217"/>
    <mergeCell ref="D218:R221"/>
    <mergeCell ref="X199:AC199"/>
    <mergeCell ref="AD199:AJ199"/>
    <mergeCell ref="S199:W199"/>
    <mergeCell ref="X217:AC218"/>
    <mergeCell ref="AD217:AJ218"/>
    <mergeCell ref="D197:R208"/>
    <mergeCell ref="S198:BE198"/>
    <mergeCell ref="AY205:BE205"/>
    <mergeCell ref="AK199:AQ199"/>
    <mergeCell ref="AR199:AX199"/>
    <mergeCell ref="AY199:BE199"/>
    <mergeCell ref="S200:BE200"/>
    <mergeCell ref="BP475:BP476"/>
    <mergeCell ref="BO475:BO476"/>
    <mergeCell ref="BO471:BR471"/>
    <mergeCell ref="BO472:BR472"/>
    <mergeCell ref="BR475:BR476"/>
    <mergeCell ref="BQ475:BQ476"/>
    <mergeCell ref="BK474:BL476"/>
    <mergeCell ref="BM474:BN476"/>
    <mergeCell ref="D117:W123"/>
    <mergeCell ref="X117:AG123"/>
    <mergeCell ref="D188:R196"/>
    <mergeCell ref="BM471:BN473"/>
    <mergeCell ref="BJ474:BJ476"/>
    <mergeCell ref="D451:X454"/>
    <mergeCell ref="AI440:AS441"/>
    <mergeCell ref="AT453:BE454"/>
    <mergeCell ref="X50:AC50"/>
    <mergeCell ref="D44:BE44"/>
    <mergeCell ref="AH119:AO121"/>
    <mergeCell ref="AH122:AO123"/>
    <mergeCell ref="J45:BE45"/>
    <mergeCell ref="A69:BE69"/>
    <mergeCell ref="A70:B70"/>
    <mergeCell ref="C70:AX70"/>
    <mergeCell ref="AY70:BA70"/>
    <mergeCell ref="A113:C113"/>
    <mergeCell ref="A117:C123"/>
    <mergeCell ref="AI447:AS447"/>
    <mergeCell ref="AY217:BE218"/>
    <mergeCell ref="AT447:BE448"/>
    <mergeCell ref="D439:X441"/>
    <mergeCell ref="D444:X446"/>
    <mergeCell ref="D447:X450"/>
    <mergeCell ref="S197:BE197"/>
    <mergeCell ref="AH117:BE118"/>
    <mergeCell ref="AI439:AS439"/>
    <mergeCell ref="BJ471:BJ473"/>
    <mergeCell ref="BK471:BL473"/>
    <mergeCell ref="AD457:AJ457"/>
    <mergeCell ref="AK457:AQ457"/>
    <mergeCell ref="AR457:AX457"/>
    <mergeCell ref="AY460:BE462"/>
    <mergeCell ref="AD465:AJ465"/>
    <mergeCell ref="AK466:AQ467"/>
    <mergeCell ref="AR466:AX467"/>
    <mergeCell ref="AK463:AQ464"/>
    <mergeCell ref="A243:C245"/>
    <mergeCell ref="D243:W245"/>
    <mergeCell ref="X243:BE243"/>
    <mergeCell ref="BJ243:BJ245"/>
    <mergeCell ref="BO243:BT243"/>
    <mergeCell ref="X244:BE244"/>
    <mergeCell ref="BO244:BT244"/>
    <mergeCell ref="X245:AC245"/>
    <mergeCell ref="AD245:AJ245"/>
    <mergeCell ref="AK245:AQ245"/>
    <mergeCell ref="AR245:AX245"/>
    <mergeCell ref="AY245:BE245"/>
    <mergeCell ref="X253:AC254"/>
    <mergeCell ref="AD253:AJ254"/>
    <mergeCell ref="BK243:BL245"/>
    <mergeCell ref="BM243:BN245"/>
    <mergeCell ref="AY246:BE247"/>
    <mergeCell ref="BJ246:BJ248"/>
    <mergeCell ref="BK246:BL248"/>
    <mergeCell ref="AK249:AQ249"/>
    <mergeCell ref="A246:C254"/>
    <mergeCell ref="D246:W248"/>
    <mergeCell ref="X246:AC252"/>
    <mergeCell ref="AD246:AJ247"/>
    <mergeCell ref="D249:W249"/>
    <mergeCell ref="AD249:AJ249"/>
    <mergeCell ref="D251:W254"/>
    <mergeCell ref="D250:W250"/>
    <mergeCell ref="AD250:AJ250"/>
    <mergeCell ref="BT247:BT248"/>
    <mergeCell ref="AD248:AJ248"/>
    <mergeCell ref="AK248:AQ248"/>
    <mergeCell ref="AR248:AX248"/>
    <mergeCell ref="AY248:BE248"/>
    <mergeCell ref="BM246:BN248"/>
    <mergeCell ref="BO247:BO248"/>
    <mergeCell ref="BR247:BR248"/>
    <mergeCell ref="BS247:BS248"/>
    <mergeCell ref="AR246:AX247"/>
    <mergeCell ref="AY250:BE250"/>
    <mergeCell ref="AY251:BE252"/>
    <mergeCell ref="AD252:AJ252"/>
    <mergeCell ref="AK252:AQ252"/>
    <mergeCell ref="AR252:AX252"/>
    <mergeCell ref="AK253:AQ254"/>
    <mergeCell ref="AR253:AX254"/>
    <mergeCell ref="AY253:BE254"/>
    <mergeCell ref="A258:C261"/>
    <mergeCell ref="D258:AA258"/>
    <mergeCell ref="AB258:AH259"/>
    <mergeCell ref="AI258:AO259"/>
    <mergeCell ref="AP258:AW259"/>
    <mergeCell ref="AX258:BE259"/>
    <mergeCell ref="D259:AA261"/>
    <mergeCell ref="AB260:AH261"/>
    <mergeCell ref="AI260:AO261"/>
    <mergeCell ref="AP260:AW261"/>
    <mergeCell ref="AX257:BE257"/>
    <mergeCell ref="Y384:BE384"/>
    <mergeCell ref="D384:X386"/>
    <mergeCell ref="AR386:AX386"/>
    <mergeCell ref="AY386:BE386"/>
    <mergeCell ref="AK386:AQ386"/>
    <mergeCell ref="AD386:AJ386"/>
    <mergeCell ref="AV268:BE269"/>
    <mergeCell ref="AB262:BE262"/>
    <mergeCell ref="AB263:BE263"/>
    <mergeCell ref="AX260:BE261"/>
    <mergeCell ref="A384:C386"/>
    <mergeCell ref="J46:BE46"/>
    <mergeCell ref="A255:C257"/>
    <mergeCell ref="D255:AA257"/>
    <mergeCell ref="AB255:BE255"/>
    <mergeCell ref="AB256:BE256"/>
    <mergeCell ref="AB257:AH257"/>
    <mergeCell ref="AI257:AO257"/>
    <mergeCell ref="AP257:AW257"/>
  </mergeCells>
  <phoneticPr fontId="9" type="noConversion"/>
  <conditionalFormatting sqref="C327:AC351">
    <cfRule type="expression" dxfId="13" priority="7" stopIfTrue="1">
      <formula>AND($X$50="первая",$C327&lt;&gt;"")</formula>
    </cfRule>
  </conditionalFormatting>
  <conditionalFormatting sqref="AJ327:BE351">
    <cfRule type="expression" dxfId="12" priority="6" stopIfTrue="1">
      <formula>AND($X$50="первая",$AD327&lt;&gt;0)</formula>
    </cfRule>
  </conditionalFormatting>
  <conditionalFormatting sqref="D562">
    <cfRule type="cellIs" dxfId="11" priority="14" stopIfTrue="1" operator="equal">
      <formula>"ЭЗ не готово к печати"</formula>
    </cfRule>
    <cfRule type="cellIs" dxfId="10" priority="15" stopIfTrue="1" operator="equal">
      <formula>"Экспертное заключение ГОТОВО к печати"</formula>
    </cfRule>
  </conditionalFormatting>
  <conditionalFormatting sqref="AC540 AC536 AC542 AC538 AC89 AC85 AC87">
    <cfRule type="cellIs" dxfId="9" priority="13" stopIfTrue="1" operator="equal">
      <formula>"нет данных"</formula>
    </cfRule>
  </conditionalFormatting>
  <conditionalFormatting sqref="AH545 J545">
    <cfRule type="cellIs" dxfId="8" priority="12" stopIfTrue="1" operator="notEqual">
      <formula>"« __ » ___________  20__ г."</formula>
    </cfRule>
  </conditionalFormatting>
  <conditionalFormatting sqref="AD327:AI351">
    <cfRule type="expression" dxfId="7" priority="11" stopIfTrue="1">
      <formula>AND($X$50="первая",AD327&lt;&gt;0)</formula>
    </cfRule>
  </conditionalFormatting>
  <conditionalFormatting sqref="A147:BE161">
    <cfRule type="expression" dxfId="6" priority="22" stopIfTrue="1">
      <formula>$BI$209&lt;&gt;$BI$212</formula>
    </cfRule>
  </conditionalFormatting>
  <conditionalFormatting sqref="AH93:AZ93">
    <cfRule type="cellIs" dxfId="5" priority="31" stopIfTrue="1" operator="notEqual">
      <formula>"« __ » ___________  20__ г."</formula>
    </cfRule>
  </conditionalFormatting>
  <conditionalFormatting sqref="A243:C254 D243 D249:D251 D246 AD245:BE245 AD248:BE254 AD246:AJ247 AR246:BE247">
    <cfRule type="expression" dxfId="4" priority="32" stopIfTrue="1">
      <formula>$D$408=" "</formula>
    </cfRule>
  </conditionalFormatting>
  <conditionalFormatting sqref="A471:BE482">
    <cfRule type="expression" dxfId="3" priority="33" stopIfTrue="1">
      <formula>$D$474=" "</formula>
    </cfRule>
  </conditionalFormatting>
  <conditionalFormatting sqref="A47:BE47">
    <cfRule type="expression" dxfId="2" priority="4" stopIfTrue="1">
      <formula>Ном_=2</formula>
    </cfRule>
  </conditionalFormatting>
  <conditionalFormatting sqref="A173:BE208">
    <cfRule type="expression" dxfId="1" priority="3" stopIfTrue="1">
      <formula>Ном_=2</formula>
    </cfRule>
  </conditionalFormatting>
  <conditionalFormatting sqref="A163:BE170">
    <cfRule type="expression" dxfId="0" priority="1" stopIfTrue="1">
      <formula>Ном_=1</formula>
    </cfRule>
  </conditionalFormatting>
  <dataValidations count="54">
    <dataValidation type="list" allowBlank="1" showInputMessage="1" showErrorMessage="1" sqref="BI555">
      <formula1>"сентября, октября, ноября, января, февраля, марта, апреля, мая, июня"</formula1>
    </dataValidation>
    <dataValidation type="whole" allowBlank="1" showInputMessage="1" showErrorMessage="1" sqref="BG555">
      <formula1>1</formula1>
      <formula2>31</formula2>
    </dataValidation>
    <dataValidation allowBlank="1" showInputMessage="1" showErrorMessage="1" promptTitle="Внимание!" prompt="Введите данные на листе &#10;&quot;Общие сведения&quot;" sqref="AR551 AE550 AC538:AC542 AK539 AA543 A545:A546 G545 AK537 J545 AH545 AK541 AC536 AH93 A94 A92 A61:BE63 AR58:BE58 AQ59 A53:BE56 AE98 AC89 AB88 AB90:AB91 AC87 AB86 AR99 AC85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   в пп. 1 и 2   -  0 баллов&#10;" sqref="A557:BE560"/>
    <dataValidation type="list" allowBlank="1" showInputMessage="1" showErrorMessage="1" sqref="AV519:BE520 AT499:AY500 AV510:BE511 AV515:BE516">
      <formula1>"300, "</formula1>
    </dataValidation>
    <dataValidation type="list" allowBlank="1" showInputMessage="1" showErrorMessage="1" sqref="AN519:AU520 AN499:AS500 AN510:AU511 AN515:AU516">
      <formula1>"200, "</formula1>
    </dataValidation>
    <dataValidation type="list" allowBlank="1" showInputMessage="1" showErrorMessage="1" sqref="AX136:BE137 AH499:AM500 AF510:AM511 AF515:AM516 AF519:AM520 AX122:BE123 AT195:AX196 AX154:BE155 AX160:BE161">
      <formula1>"100, "</formula1>
    </dataValidation>
    <dataValidation allowBlank="1" showInputMessage="1" showErrorMessage="1" promptTitle="Внимание!" prompt="Чтобы увидеть сумму баллов - заполните &#10;1. данные пед.работника на листе &quot;Общие сведения&quot;&#10;2. баллы по показателям на листе &quot;ЭЗ&quot;" sqref="AN530 AY74 AN75"/>
    <dataValidation allowBlank="1" showInputMessage="1" showErrorMessage="1" promptTitle="Внимание!" prompt="Введите должность на листе&#10;&quot;Общие сведения&quot;" sqref="Q532 Q76"/>
    <dataValidation type="list" allowBlank="1" showInputMessage="1" showErrorMessage="1" sqref="AZ499:BE500 BA195:BE196">
      <formula1>"150, "</formula1>
    </dataValidation>
    <dataValidation type="list" allowBlank="1" showInputMessage="1" showErrorMessage="1" sqref="AB499:AG500 AF195:AJ196 AP154 AP160 AP122 AP136">
      <formula1>"50, "</formula1>
    </dataValidation>
    <dataValidation type="list" allowBlank="1" showInputMessage="1" showErrorMessage="1" sqref="AF488:AM490 AK406:AX407 AI260:AO261">
      <formula1>"20, "</formula1>
    </dataValidation>
    <dataValidation type="list" allowBlank="1" showInputMessage="1" showErrorMessage="1" sqref="AN488:AU490 AP260:AW261">
      <formula1>"80, "</formula1>
    </dataValidation>
    <dataValidation type="list" allowBlank="1" showInputMessage="1" showErrorMessage="1" sqref="AV488:BE490 AX260:BE261">
      <formula1>"120, "</formula1>
    </dataValidation>
    <dataValidation type="list" allowBlank="1" showInputMessage="1" showErrorMessage="1" sqref="AY481:BE482 AY418:BE419 AY382:BE383 AY394:BE395 AY373:BE374 AY253:BE254">
      <formula1>"70, 80, 90,100, "</formula1>
    </dataValidation>
    <dataValidation type="list" allowBlank="1" showInputMessage="1" showErrorMessage="1" sqref="AR481:AX482 AR418:AX419 AR429:AX430 AR382:AX383 AR394:AX395 AR373:AX374 AR253:AX254">
      <formula1>"50, 60, 70, "</formula1>
    </dataValidation>
    <dataValidation type="list" allowBlank="1" showInputMessage="1" showErrorMessage="1" sqref="AK481:AQ482 AK429:AQ430 AK418:AQ419 AR207:AX208 AK394:AQ395 AK373:AQ374 AK382:AQ383 AD241:AJ242 AR231:AX232 AK253:AQ254">
      <formula1>"30, 40, 50, "</formula1>
    </dataValidation>
    <dataValidation type="list" allowBlank="1" showInputMessage="1" showErrorMessage="1" sqref="BR471:BR476 AD481:AJ482 AD429:AJ430 AD418:AJ419 W469:AJ470 AD373:AJ374 BQ206:BW209 AD394:AJ395 BT243:BT248 AD382:AJ383 X241:AC242 BQ196:BW204 X190:AC191 BR231:BW232 BQ228:BQ232 BR222:BW224 X220:AC221 AD253:AJ254">
      <formula1>"10, 20, 30, "</formula1>
    </dataValidation>
    <dataValidation type="list" allowBlank="1" showInputMessage="1" showErrorMessage="1" sqref="AT453:BC454">
      <formula1>"300, 400, 500, "</formula1>
    </dataValidation>
    <dataValidation type="list" allowBlank="1" showInputMessage="1" showErrorMessage="1" sqref="AT440">
      <formula1>"50, 100, 200, "</formula1>
    </dataValidation>
    <dataValidation type="list" allowBlank="1" showInputMessage="1" showErrorMessage="1" sqref="AI453:AR454">
      <formula1>"100, 150, 200, 250, "</formula1>
    </dataValidation>
    <dataValidation type="list" allowBlank="1" showInputMessage="1" showErrorMessage="1" sqref="AI440">
      <formula1>"20, 60, 100, "</formula1>
    </dataValidation>
    <dataValidation type="list" allowBlank="1" showInputMessage="1" showErrorMessage="1" sqref="AY469:BE470">
      <formula1>"50, 100,150, "</formula1>
    </dataValidation>
    <dataValidation type="list" allowBlank="1" showInputMessage="1" showErrorMessage="1" sqref="AR469:AX470">
      <formula1>"30, 50, 100, "</formula1>
    </dataValidation>
    <dataValidation type="list" allowBlank="1" showInputMessage="1" showErrorMessage="1" sqref="AK469:AQ470">
      <formula1>"20, 30, 50, "</formula1>
    </dataValidation>
    <dataValidation type="list" allowBlank="1" showInputMessage="1" showErrorMessage="1" sqref="AY429:BE430">
      <formula1>"80, 90,100, "</formula1>
    </dataValidation>
    <dataValidation type="list" allowBlank="1" showInputMessage="1" showErrorMessage="1" sqref="AY406:BE407">
      <formula1>"10, 20, 30, 40, 50, 60, 70, 80, 90,100, 110,120,130,140,150,160,170,180,190,200, "</formula1>
    </dataValidation>
    <dataValidation type="list" allowBlank="1" showInputMessage="1" showErrorMessage="1" sqref="AD406:AJ407">
      <formula1>"10,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327:BE351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327:AW351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327:AP351">
      <formula1>"10, 20, 30, "</formula1>
    </dataValidation>
    <dataValidation type="list" allowBlank="1" showInputMessage="1" showErrorMessage="1" sqref="AV361:BE362 AV268:BE269 AV274:BE275">
      <formula1>"110,120,130,140,150,160,170,180,190,200, "</formula1>
    </dataValidation>
    <dataValidation type="list" allowBlank="1" showInputMessage="1" showErrorMessage="1" sqref="AL361:AU362 AL268:AU269 AL274:AU275">
      <formula1>"10,20,30,40,50,60,70,80,90,100, "</formula1>
    </dataValidation>
    <dataValidation type="list" allowBlank="1" showInputMessage="1" showErrorMessage="1" sqref="AX298:BE314">
      <formula1>"50, 60, "</formula1>
    </dataValidation>
    <dataValidation type="list" allowBlank="1" showInputMessage="1" showErrorMessage="1" sqref="AQ298:AW314">
      <formula1>"30, 40, "</formula1>
    </dataValidation>
    <dataValidation type="list" allowBlank="1" showInputMessage="1" showErrorMessage="1" sqref="AJ298:AP314">
      <formula1>"10, 20, "</formula1>
    </dataValidation>
    <dataValidation type="list" allowBlank="1" showInputMessage="1" showErrorMessage="1" sqref="AK231:AQ232 AK207:AQ208">
      <formula1>"20, 30, 40, "</formula1>
    </dataValidation>
    <dataValidation type="list" allowBlank="1" showInputMessage="1" showErrorMessage="1" sqref="AD231:AJ232 AD207:AJ208">
      <formula1>"10, 20, 30,"</formula1>
    </dataValidation>
    <dataValidation type="list" allowBlank="1" showInputMessage="1" showErrorMessage="1" sqref="X231:AC232 X207:AC208">
      <formula1>"10, 20,"</formula1>
    </dataValidation>
    <dataValidation type="list" allowBlank="1" showInputMessage="1" showErrorMessage="1" sqref="AY220:BE221 AY190:BE191">
      <formula1>"100, 170, 200, "</formula1>
    </dataValidation>
    <dataValidation type="list" allowBlank="1" showInputMessage="1" showErrorMessage="1" sqref="AR220:AX221 AR190:AX191">
      <formula1>"70, 100, 130,150, 170, "</formula1>
    </dataValidation>
    <dataValidation type="list" allowBlank="1" showInputMessage="1" showErrorMessage="1" sqref="AY241:BE242">
      <formula1>"170, 200, "</formula1>
    </dataValidation>
    <dataValidation type="list" allowBlank="1" showInputMessage="1" showErrorMessage="1" sqref="AK241:AQ242">
      <formula1>"50, 70, 100, "</formula1>
    </dataValidation>
    <dataValidation type="list" allowBlank="1" showInputMessage="1" showErrorMessage="1" sqref="AR241:AX242">
      <formula1>"100, 150, 170, "</formula1>
    </dataValidation>
    <dataValidation type="list" allowBlank="1" showInputMessage="1" showErrorMessage="1" sqref="AD220:AJ221">
      <formula1>"20, 30, 40, 50, "</formula1>
    </dataValidation>
    <dataValidation type="list" allowBlank="1" showInputMessage="1" showErrorMessage="1" sqref="AK220:AQ221">
      <formula1>"30, 50, 70, 100, "</formula1>
    </dataValidation>
    <dataValidation type="list" allowBlank="1" showInputMessage="1" showErrorMessage="1" sqref="AY231:BE232 AY207:BE208">
      <formula1>"40, 50, 60, "</formula1>
    </dataValidation>
    <dataValidation type="list" allowBlank="1" showInputMessage="1" showErrorMessage="1" sqref="AK190:AQ191">
      <formula1>"30, 70, 80, 100, "</formula1>
    </dataValidation>
    <dataValidation type="list" allowBlank="1" showInputMessage="1" showErrorMessage="1" sqref="AD190:AJ191">
      <formula1>"20, 50, 60, 70, "</formula1>
    </dataValidation>
    <dataValidation type="list" allowBlank="1" showInputMessage="1" showErrorMessage="1" sqref="AM195:AQ196">
      <formula1>"70, "</formula1>
    </dataValidation>
    <dataValidation type="list" allowBlank="1" showInputMessage="1" showErrorMessage="1" sqref="AP144:AW146 AP129:AW130">
      <formula1>"50, 100, "</formula1>
    </dataValidation>
    <dataValidation type="list" allowBlank="1" showInputMessage="1" showErrorMessage="1" sqref="AX144:BE146 AX129:BE130">
      <formula1>"70, 120, "</formula1>
    </dataValidation>
    <dataValidation errorStyle="information" allowBlank="1" showInputMessage="1" showErrorMessage="1" promptTitle="Внимание!" prompt="Введите данные на листе &#10;&quot;Общие сведения&quot;" sqref="A47:A48 A42:B42 Q47:Q48 AK47 C47:C48 A45 O41 A41:C41 D43:D44 J42 AO52 U48 B45:B48 AJ59 X49:X50 J51:J52 A49:C50 AO49 AF49 J45:J46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3.5.1 и 3.5.2  -  0 баллов&#10;" sqref="J80:BE82"/>
  </dataValidations>
  <hyperlinks>
    <hyperlink ref="D563" location="'общие сведения'!C17" display="Фамилия, имя, отчество "/>
    <hyperlink ref="D566" location="'общие сведения'!G19" display="Муниципальное образование "/>
    <hyperlink ref="A566:AC566" location="'общие сведения'!G21" tooltip="Щелкните, чтобы перейти по ссылке" display="Муниципальное образование "/>
    <hyperlink ref="A564:AC564" location="'общие сведения'!C23" tooltip="Щелкните, чтобы перейти по ссылке" display="Место работы"/>
    <hyperlink ref="A565:AC565" location="'общие сведения'!C26" tooltip="Щелкните, чтобы перейти по ссылке" display="Должность "/>
    <hyperlink ref="A567:AC567" location="'общие сведения'!D34" tooltip="Щелкните, чтобы перейти по ссылке" display="Стаж педагогической работы"/>
    <hyperlink ref="A568:AC568" location="'общие сведения'!D35" tooltip="Щелкните, чтобы перейти по ссылке" display="Наличие квалификационной категории"/>
    <hyperlink ref="A569:AC569" location="'общие сведения'!I35" tooltip="Щелкните, чтобы перейти по ссылке" display="дата присвоения"/>
    <hyperlink ref="A571:AC571" location="фио_предс" tooltip="Щелкните, чтобы перейти по ссылке" display="Председатель экспертной группы"/>
    <hyperlink ref="AD572" location="фио_1чл" tooltip="Щелкните, чтобы перейти по ссылке" display="1)"/>
    <hyperlink ref="AD573" location="фио_2чл" tooltip="Щелкните, чтобы перейти по ссылке" display="2)"/>
    <hyperlink ref="AD574" location="фио_3чл" tooltip="Щелкните, чтобы перейти по ссылке" display="3)"/>
    <hyperlink ref="A575:AD575" location="Всего" tooltip="Щелкните, чтобы перейти по ссылке" display="Всего набрано аттестуемым (cумма баллов)"/>
    <hyperlink ref="D578:AQ578" location="'общие сведения'!A1" tooltip="Щелкните, чтобы перейти по ссылке" display="вернуться на лист 'общие сведения'"/>
    <hyperlink ref="D580:AQ580" location="ЭЗ!A34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564:AD564" location="место_ОС" tooltip="Щелкните, чтобы перейти по ссылке" display="Место работы"/>
    <hyperlink ref="D563:AD563" location="фио_ОС" tooltip="Щелкните, чтобы перейти по ссылке" display="Фамилия, имя, отчество "/>
    <hyperlink ref="D565:AD565" location="долж_ОС" tooltip="Щелкните, чтобы перейти по ссылке" display="Должность "/>
    <hyperlink ref="D566:AD566" location="МуницОбр_ОС" tooltip="Щелкните, чтобы перейти по ссылке" display="Муниципальное образование "/>
    <hyperlink ref="D567:AD567" location="стаж_ОС" tooltip="Щелкните, чтобы перейти по ссылке" display="Стаж педагогической работы"/>
    <hyperlink ref="D568:AD568" location="катег_ОС" tooltip="Щелкните, чтобы перейти по ссылке" display="Наличие квалификационной категории"/>
    <hyperlink ref="D569:AD569" location="датаПрисв_ОС" tooltip="Щелкните, чтобы перейти по ссылке" display="дата присвоения"/>
    <hyperlink ref="D570:AD570" location="ЗаявлКатег_ОС" tooltip="Щелкните, чтобы перейти по ссылке" display="Заявленная квалификационная категория"/>
    <hyperlink ref="D572:R572" location="кол_ЭГ" tooltip="Щелкните, чтобы перейти по ссылке" display="Члены экспертной группы:"/>
  </hyperlinks>
  <pageMargins left="0.51181102362204722" right="0.27559055118110237" top="0.47244094488188981" bottom="0.38" header="0.39370078740157483" footer="0.27559055118110237"/>
  <pageSetup paperSize="9" scale="99" fitToHeight="0" orientation="portrait" r:id="rId1"/>
  <headerFooter alignWithMargins="0"/>
  <rowBreaks count="8" manualBreakCount="8">
    <brk id="100" max="56" man="1"/>
    <brk id="172" max="56" man="1"/>
    <brk id="208" max="56" man="1"/>
    <brk id="254" max="56" man="1"/>
    <brk id="317" max="56" man="1"/>
    <brk id="383" max="56" man="1"/>
    <brk id="443" max="56" man="1"/>
    <brk id="502" max="56" man="1"/>
  </rowBreaks>
  <ignoredErrors>
    <ignoredError sqref="AD473 X183 X199 AD199 X211 X223 AD223 AD365 AD410 W457 AD457" twoDigitTextYea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51</vt:i4>
      </vt:variant>
    </vt:vector>
  </HeadingPairs>
  <TitlesOfParts>
    <vt:vector size="53" baseType="lpstr">
      <vt:lpstr>общие сведения</vt:lpstr>
      <vt:lpstr>ЭЗ</vt:lpstr>
      <vt:lpstr>_72ч</vt:lpstr>
      <vt:lpstr>_дпо</vt:lpstr>
      <vt:lpstr>_рек3</vt:lpstr>
      <vt:lpstr>ЭЗ!FIO</vt:lpstr>
      <vt:lpstr>ЭЗ!proverka</vt:lpstr>
      <vt:lpstr>ЭЗ!Аспирант_100</vt:lpstr>
      <vt:lpstr>версия</vt:lpstr>
      <vt:lpstr>вид_ЭЗ</vt:lpstr>
      <vt:lpstr>ЭЗ!ВПО_ПП_0</vt:lpstr>
      <vt:lpstr>ЭЗ!Всего</vt:lpstr>
      <vt:lpstr>вуз_1</vt:lpstr>
      <vt:lpstr>вуз_2</vt:lpstr>
      <vt:lpstr>вуз_3</vt:lpstr>
      <vt:lpstr>вывод1</vt:lpstr>
      <vt:lpstr>год</vt:lpstr>
      <vt:lpstr>год_вуз_1</vt:lpstr>
      <vt:lpstr>год_вуз_2</vt:lpstr>
      <vt:lpstr>год_вуз_3</vt:lpstr>
      <vt:lpstr>год_доп_по</vt:lpstr>
      <vt:lpstr>датаПрисв_ОС</vt:lpstr>
      <vt:lpstr>долж_ОС</vt:lpstr>
      <vt:lpstr>доп_по</vt:lpstr>
      <vt:lpstr>ЗаявлКатег_ОС</vt:lpstr>
      <vt:lpstr>итого_1</vt:lpstr>
      <vt:lpstr>итого_2</vt:lpstr>
      <vt:lpstr>итого_3</vt:lpstr>
      <vt:lpstr>катег_ОС</vt:lpstr>
      <vt:lpstr>кол_ЭГ</vt:lpstr>
      <vt:lpstr>ЭЗ!Курсы_0</vt:lpstr>
      <vt:lpstr>место_ОС</vt:lpstr>
      <vt:lpstr>МуницОбр_ОС</vt:lpstr>
      <vt:lpstr>налич_кат</vt:lpstr>
      <vt:lpstr>Ном_</vt:lpstr>
      <vt:lpstr>'общие сведения'!Область_печати</vt:lpstr>
      <vt:lpstr>ЭЗ!Область_печати</vt:lpstr>
      <vt:lpstr>ЭЗ!порог_в</vt:lpstr>
      <vt:lpstr>ЭЗ!порог_п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Ларисик</cp:lastModifiedBy>
  <cp:lastPrinted>2016-08-17T22:14:24Z</cp:lastPrinted>
  <dcterms:created xsi:type="dcterms:W3CDTF">2012-04-17T12:38:08Z</dcterms:created>
  <dcterms:modified xsi:type="dcterms:W3CDTF">2016-09-08T20:07:09Z</dcterms:modified>
</cp:coreProperties>
</file>